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4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omments6.xml" ContentType="application/vnd.openxmlformats-officedocument.spreadsheetml.comment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9\trimestrales\C.P. 2019\"/>
    </mc:Choice>
  </mc:AlternateContent>
  <bookViews>
    <workbookView xWindow="0" yWindow="0" windowWidth="23970" windowHeight="9600" tabRatio="898" activeTab="1"/>
  </bookViews>
  <sheets>
    <sheet name="Lista  FORMATOS  " sheetId="68" r:id="rId1"/>
    <sheet name="CPCA-I-01" sheetId="2" r:id="rId2"/>
    <sheet name="CPCA-I-02" sheetId="51" r:id="rId3"/>
    <sheet name="CPCA-I-03" sheetId="1" r:id="rId4"/>
    <sheet name="CPCA-I-04" sheetId="80" r:id="rId5"/>
    <sheet name="CPCA-I-05" sheetId="74" r:id="rId6"/>
    <sheet name="CPCA-I-06" sheetId="23" r:id="rId7"/>
    <sheet name="CPCA-I-07" sheetId="6" r:id="rId8"/>
    <sheet name="CPCA-I-08" sheetId="75" r:id="rId9"/>
    <sheet name="CPCA-I-09" sheetId="52" r:id="rId10"/>
    <sheet name="CPCA-I-10" sheetId="53" r:id="rId11"/>
    <sheet name="CPCA-I-11" sheetId="26" r:id="rId12"/>
    <sheet name="CPCA-I-12 (NOTAS)" sheetId="13" r:id="rId13"/>
    <sheet name="CPCA-II-01" sheetId="67" r:id="rId14"/>
    <sheet name="CPCA-II-02" sheetId="55" r:id="rId15"/>
    <sheet name="CPCA-II-03" sheetId="21" r:id="rId16"/>
    <sheet name="CPCA II-04" sheetId="70" r:id="rId17"/>
    <sheet name="CPCA-II-05" sheetId="71" r:id="rId18"/>
    <sheet name="CPCA-II-06" sheetId="37" r:id="rId19"/>
    <sheet name="CPCA-II-07" sheetId="38" r:id="rId20"/>
    <sheet name="CPCA-II-08" sheetId="61" r:id="rId21"/>
    <sheet name="CPCA-II-09" sheetId="44" r:id="rId22"/>
    <sheet name="CPCA-II-10" sheetId="45" r:id="rId23"/>
    <sheet name="CPCA-II-11" sheetId="72" r:id="rId24"/>
    <sheet name="CPCA-II-12" sheetId="62" r:id="rId25"/>
    <sheet name="CPCA-II-13" sheetId="50" r:id="rId26"/>
    <sheet name="CPCA-II-14" sheetId="65" r:id="rId27"/>
    <sheet name="CPCA-II-15" sheetId="24" r:id="rId28"/>
    <sheet name="CPCA-II-16" sheetId="16" r:id="rId29"/>
    <sheet name="CPCA-II-17" sheetId="19" r:id="rId30"/>
    <sheet name="CPCA-III-01" sheetId="42" r:id="rId31"/>
    <sheet name="CPCA-III-03" sheetId="32" r:id="rId32"/>
    <sheet name="CPCA-III-04" sheetId="81" r:id="rId33"/>
    <sheet name="CPCA-III-05" sheetId="82" r:id="rId34"/>
    <sheet name="CPCA-IV-01" sheetId="20" r:id="rId35"/>
    <sheet name="CPCA-IV-02" sheetId="54" r:id="rId36"/>
    <sheet name="CPCA-IV-03" sheetId="27" r:id="rId37"/>
    <sheet name="CPCA-IV-04" sheetId="28" r:id="rId38"/>
    <sheet name="CPCA-IV-05" sheetId="87" r:id="rId39"/>
    <sheet name="ANEXO A" sheetId="86" r:id="rId40"/>
    <sheet name="ANEXO B" sheetId="85" r:id="rId41"/>
    <sheet name="ANEXO C" sheetId="84" r:id="rId42"/>
  </sheets>
  <externalReferences>
    <externalReference r:id="rId43"/>
    <externalReference r:id="rId44"/>
  </externalReferences>
  <definedNames>
    <definedName name="_xlnm._FilterDatabase" localSheetId="1" hidden="1">'CPCA-I-01'!#REF!</definedName>
    <definedName name="_ftn1" localSheetId="3">'CPCA-I-03'!#REF!</definedName>
    <definedName name="_ftnref1" localSheetId="3">'CPCA-I-03'!#REF!</definedName>
    <definedName name="_Toc478717399" localSheetId="0">'Lista  FORMATOS  '!#REF!</definedName>
    <definedName name="_xlnm.Print_Area" localSheetId="40">'ANEXO B'!$A$1:$E$80</definedName>
    <definedName name="_xlnm.Print_Area" localSheetId="1">'CPCA-I-01'!$A$1:$G$57</definedName>
    <definedName name="_xlnm.Print_Area" localSheetId="2">'CPCA-I-02'!$A$1:$G$76</definedName>
    <definedName name="_xlnm.Print_Area" localSheetId="3">'CPCA-I-03'!$A$1:$D$69</definedName>
    <definedName name="_xlnm.Print_Area" localSheetId="4">'CPCA-I-04'!$A$1:$F$46</definedName>
    <definedName name="_xlnm.Print_Area" localSheetId="6">'CPCA-I-06'!$A$1:$D$70</definedName>
    <definedName name="_xlnm.Print_Area" localSheetId="7">'CPCA-I-07'!$A$1:$G$33</definedName>
    <definedName name="_xlnm.Print_Area" localSheetId="8">'CPCA-I-08'!$A$1:$F$47</definedName>
    <definedName name="_xlnm.Print_Area" localSheetId="9">'CPCA-I-09'!$A$1:$I$42</definedName>
    <definedName name="_xlnm.Print_Area" localSheetId="11">'CPCA-I-11'!$A$1:$I$50</definedName>
    <definedName name="_xlnm.Print_Area" localSheetId="12">'CPCA-I-12 (NOTAS)'!$A$1:$J$49</definedName>
    <definedName name="_xlnm.Print_Area" localSheetId="13">'CPCA-II-01'!$A$1:$H$47</definedName>
    <definedName name="_xlnm.Print_Area" localSheetId="14">'CPCA-II-02'!$A$1:$I$86</definedName>
    <definedName name="_xlnm.Print_Area" localSheetId="15">'CPCA-II-03'!$A$1:$D$34</definedName>
    <definedName name="_xlnm.Print_Area" localSheetId="17">'CPCA-II-05'!$A$1:$H$164</definedName>
    <definedName name="_xlnm.Print_Area" localSheetId="18">'CPCA-II-06'!$A$1:$G$25</definedName>
    <definedName name="_xlnm.Print_Area" localSheetId="19">'CPCA-II-07'!$A$1:$G$36</definedName>
    <definedName name="_xlnm.Print_Area" localSheetId="20">'CPCA-II-08'!$A$1:$G$40</definedName>
    <definedName name="_xlnm.Print_Area" localSheetId="21">'CPCA-II-09'!$A$1:$G$20</definedName>
    <definedName name="_xlnm.Print_Area" localSheetId="22">'CPCA-II-10'!$A$1:$G$26</definedName>
    <definedName name="_xlnm.Print_Area" localSheetId="23">'CPCA-II-11'!$A$1:$G$47</definedName>
    <definedName name="_xlnm.Print_Area" localSheetId="24">'CPCA-II-12'!$A$1:$H$85</definedName>
    <definedName name="_xlnm.Print_Area" localSheetId="25">'CPCA-II-13'!$A$1:$I$205</definedName>
    <definedName name="_xlnm.Print_Area" localSheetId="26">'CPCA-II-14'!$A$1:$G$38</definedName>
    <definedName name="_xlnm.Print_Area" localSheetId="27">'CPCA-II-15'!$A$1:$C$46</definedName>
    <definedName name="_xlnm.Print_Area" localSheetId="28">'CPCA-II-16'!$A$1:$E$36</definedName>
    <definedName name="_xlnm.Print_Area" localSheetId="29">'CPCA-II-17'!$A$1:$D$37</definedName>
    <definedName name="_xlnm.Print_Area" localSheetId="30">'CPCA-III-01'!$A$1:$G$44</definedName>
    <definedName name="_xlnm.Print_Area" localSheetId="31">'CPCA-III-03'!$A$1:$E$43</definedName>
    <definedName name="_xlnm.Print_Area" localSheetId="34">'CPCA-IV-01'!$A$1:$E$31</definedName>
    <definedName name="_xlnm.Print_Area" localSheetId="35">'CPCA-IV-02'!$A$1:$E$92</definedName>
    <definedName name="_xlnm.Print_Area" localSheetId="36">'CPCA-IV-03'!$A$1:$D$28</definedName>
    <definedName name="_xlnm.Print_Area" localSheetId="37">'CPCA-IV-04'!$A$1:$D$562</definedName>
    <definedName name="_xlnm.Print_Area" localSheetId="38">'CPCA-IV-05'!$A$1:$E$37</definedName>
    <definedName name="_xlnm.Print_Area" localSheetId="0">'Lista  FORMATOS  '!$A$1:$C$58</definedName>
    <definedName name="_xlnm.Database" localSheetId="40">#REF!</definedName>
    <definedName name="_xlnm.Database" localSheetId="11">#REF!</definedName>
    <definedName name="_xlnm.Database" localSheetId="13">#REF!</definedName>
    <definedName name="_xlnm.Database" localSheetId="15">#REF!</definedName>
    <definedName name="_xlnm.Database" localSheetId="18">#REF!</definedName>
    <definedName name="_xlnm.Database" localSheetId="19">#REF!</definedName>
    <definedName name="_xlnm.Database" localSheetId="25">#REF!</definedName>
    <definedName name="_xlnm.Database" localSheetId="27">#REF!</definedName>
    <definedName name="_xlnm.Database" localSheetId="29">#REF!</definedName>
    <definedName name="_xlnm.Database" localSheetId="31">#REF!</definedName>
    <definedName name="_xlnm.Database" localSheetId="34">#REF!</definedName>
    <definedName name="_xlnm.Database" localSheetId="36">#REF!</definedName>
    <definedName name="_xlnm.Database" localSheetId="37">#REF!</definedName>
    <definedName name="_xlnm.Database" localSheetId="38">#REF!</definedName>
    <definedName name="_xlnm.Database">#REF!</definedName>
    <definedName name="OLE_LINK1" localSheetId="39">'ANEXO A'!#REF!</definedName>
    <definedName name="ppto" localSheetId="38">[1]Hoja2!$B$3:$M$95</definedName>
    <definedName name="ppto">[2]Hoja2!$B$3:$M$95</definedName>
    <definedName name="qw" localSheetId="40">#REF!</definedName>
    <definedName name="qw" localSheetId="25">#REF!</definedName>
    <definedName name="qw" localSheetId="38">#REF!</definedName>
    <definedName name="qw">#REF!</definedName>
    <definedName name="_xlnm.Print_Titles" localSheetId="2">'CPCA-I-02'!$5:$5</definedName>
    <definedName name="_xlnm.Print_Titles" localSheetId="3">'CPCA-I-03'!$2:$4</definedName>
    <definedName name="_xlnm.Print_Titles" localSheetId="14">'CPCA-II-02'!$5:$7</definedName>
    <definedName name="_xlnm.Print_Titles" localSheetId="17">'CPCA-II-05'!$6:$7</definedName>
    <definedName name="_xlnm.Print_Titles" localSheetId="24">'CPCA-II-12'!$6:$7</definedName>
    <definedName name="_xlnm.Print_Titles" localSheetId="25">'CPCA-II-13'!$6:$7</definedName>
    <definedName name="_xlnm.Print_Titles" localSheetId="32">'CPCA-III-04'!$1:$10</definedName>
    <definedName name="_xlnm.Print_Titles" localSheetId="33">'CPCA-III-05'!$7:$8</definedName>
  </definedNames>
  <calcPr calcId="162913"/>
</workbook>
</file>

<file path=xl/calcChain.xml><?xml version="1.0" encoding="utf-8"?>
<calcChain xmlns="http://schemas.openxmlformats.org/spreadsheetml/2006/main">
  <c r="D167" i="50" l="1"/>
  <c r="D170" i="50"/>
  <c r="D153" i="50"/>
  <c r="D154" i="50"/>
  <c r="D165" i="50"/>
  <c r="D163" i="50"/>
  <c r="D150" i="50"/>
  <c r="D151" i="50"/>
  <c r="D134" i="50"/>
  <c r="D135" i="50"/>
  <c r="D109" i="50"/>
  <c r="D119" i="50"/>
  <c r="D96" i="50"/>
  <c r="D94" i="50"/>
  <c r="D62" i="50"/>
  <c r="D92" i="50"/>
  <c r="D88" i="50"/>
  <c r="D85" i="50"/>
  <c r="D83" i="50"/>
  <c r="D81" i="50"/>
  <c r="D78" i="50"/>
  <c r="D79" i="50"/>
  <c r="D75" i="50"/>
  <c r="D76" i="50"/>
  <c r="D70" i="50"/>
  <c r="D71" i="50"/>
  <c r="D58" i="50"/>
  <c r="D56" i="50"/>
  <c r="D52" i="50"/>
  <c r="D53" i="50"/>
  <c r="D50" i="50"/>
  <c r="D48" i="50"/>
  <c r="D47" i="50" s="1"/>
  <c r="D44" i="50"/>
  <c r="D42" i="50"/>
  <c r="D40" i="50"/>
  <c r="D38" i="50"/>
  <c r="D36" i="50"/>
  <c r="D35" i="50" s="1"/>
  <c r="D26" i="50"/>
  <c r="D29" i="50"/>
  <c r="D22" i="50"/>
  <c r="D23" i="50"/>
  <c r="D25" i="50"/>
  <c r="D20" i="50"/>
  <c r="D17" i="50"/>
  <c r="D14" i="50" s="1"/>
  <c r="D9" i="50" s="1"/>
  <c r="D15" i="50"/>
  <c r="D10" i="50"/>
  <c r="D11" i="50"/>
  <c r="D55" i="50" l="1"/>
  <c r="D34" i="50" s="1"/>
  <c r="E16" i="54" l="1"/>
  <c r="D16" i="54"/>
  <c r="C16" i="54"/>
  <c r="E11" i="54"/>
  <c r="D11" i="54"/>
  <c r="C11" i="54"/>
  <c r="F14" i="42"/>
  <c r="E14" i="42"/>
  <c r="B14" i="42"/>
  <c r="D199" i="50" l="1"/>
  <c r="F199" i="50"/>
  <c r="G199" i="50"/>
  <c r="C199" i="50"/>
  <c r="I52" i="50"/>
  <c r="I60" i="50"/>
  <c r="I64" i="50"/>
  <c r="I65" i="50"/>
  <c r="I66" i="50"/>
  <c r="I67" i="50"/>
  <c r="I68" i="50"/>
  <c r="I69" i="50"/>
  <c r="I73" i="50"/>
  <c r="I74" i="50"/>
  <c r="I82" i="50"/>
  <c r="I86" i="50"/>
  <c r="I87" i="50"/>
  <c r="I90" i="50"/>
  <c r="I91" i="50"/>
  <c r="I95" i="50"/>
  <c r="I97" i="50"/>
  <c r="I98" i="50"/>
  <c r="I99" i="50"/>
  <c r="I100" i="50"/>
  <c r="I101" i="50"/>
  <c r="I102" i="50"/>
  <c r="I103" i="50"/>
  <c r="I104" i="50"/>
  <c r="I105" i="50"/>
  <c r="I106" i="50"/>
  <c r="I107" i="50"/>
  <c r="I108" i="50"/>
  <c r="I110" i="50"/>
  <c r="I111" i="50"/>
  <c r="I112" i="50"/>
  <c r="I113" i="50"/>
  <c r="I114" i="50"/>
  <c r="I115" i="50"/>
  <c r="I116" i="50"/>
  <c r="I117" i="50"/>
  <c r="I118" i="50"/>
  <c r="I120" i="50"/>
  <c r="I121" i="50"/>
  <c r="I122" i="50"/>
  <c r="I123" i="50"/>
  <c r="I124" i="50"/>
  <c r="I125" i="50"/>
  <c r="I126" i="50"/>
  <c r="I127" i="50"/>
  <c r="I128" i="50"/>
  <c r="I129" i="50"/>
  <c r="I130" i="50"/>
  <c r="I131" i="50"/>
  <c r="I132" i="50"/>
  <c r="I133" i="50"/>
  <c r="I134" i="50"/>
  <c r="I136" i="50"/>
  <c r="I138" i="50"/>
  <c r="I139" i="50"/>
  <c r="I140" i="50"/>
  <c r="I141" i="50"/>
  <c r="I142" i="50"/>
  <c r="I143" i="50"/>
  <c r="I144" i="50"/>
  <c r="I145" i="50"/>
  <c r="I146" i="50"/>
  <c r="I147" i="50"/>
  <c r="I148" i="50"/>
  <c r="I149" i="50"/>
  <c r="I150" i="50"/>
  <c r="I151" i="50"/>
  <c r="I152" i="50"/>
  <c r="I154" i="50"/>
  <c r="I155" i="50"/>
  <c r="I156" i="50"/>
  <c r="I157" i="50"/>
  <c r="I158" i="50"/>
  <c r="I159" i="50"/>
  <c r="I160" i="50"/>
  <c r="I161" i="50"/>
  <c r="I162" i="50"/>
  <c r="I168" i="50"/>
  <c r="I169" i="50"/>
  <c r="I171" i="50"/>
  <c r="I172" i="50"/>
  <c r="I173" i="50"/>
  <c r="I174" i="50"/>
  <c r="I175" i="50"/>
  <c r="I176" i="50"/>
  <c r="I177" i="50"/>
  <c r="I178" i="50"/>
  <c r="I179" i="50"/>
  <c r="I180" i="50"/>
  <c r="I181" i="50"/>
  <c r="I182" i="50"/>
  <c r="I183" i="50"/>
  <c r="I184" i="50"/>
  <c r="I185" i="50"/>
  <c r="I186" i="50"/>
  <c r="I187" i="50"/>
  <c r="I188" i="50"/>
  <c r="I189" i="50"/>
  <c r="I190" i="50"/>
  <c r="I191" i="50"/>
  <c r="I192" i="50"/>
  <c r="I193" i="50"/>
  <c r="I194" i="50"/>
  <c r="I195" i="50"/>
  <c r="I196" i="50"/>
  <c r="I43" i="50"/>
  <c r="E31" i="50"/>
  <c r="I31" i="50" s="1"/>
  <c r="E32" i="50"/>
  <c r="I32" i="50" s="1"/>
  <c r="E33" i="50"/>
  <c r="I33" i="50" s="1"/>
  <c r="E34" i="50"/>
  <c r="I34" i="50" s="1"/>
  <c r="E35" i="50"/>
  <c r="I35" i="50" s="1"/>
  <c r="E36" i="50"/>
  <c r="I36" i="50" s="1"/>
  <c r="E37" i="50"/>
  <c r="I37" i="50" s="1"/>
  <c r="E38" i="50"/>
  <c r="I38" i="50" s="1"/>
  <c r="E39" i="50"/>
  <c r="I39" i="50" s="1"/>
  <c r="E40" i="50"/>
  <c r="I40" i="50" s="1"/>
  <c r="E41" i="50"/>
  <c r="I41" i="50" s="1"/>
  <c r="E42" i="50"/>
  <c r="I42" i="50" s="1"/>
  <c r="E43" i="50"/>
  <c r="E44" i="50"/>
  <c r="I44" i="50" s="1"/>
  <c r="E45" i="50"/>
  <c r="I45" i="50" s="1"/>
  <c r="E46" i="50"/>
  <c r="I46" i="50" s="1"/>
  <c r="E47" i="50"/>
  <c r="I47" i="50" s="1"/>
  <c r="E48" i="50"/>
  <c r="I48" i="50" s="1"/>
  <c r="E49" i="50"/>
  <c r="I49" i="50" s="1"/>
  <c r="E50" i="50"/>
  <c r="I50" i="50" s="1"/>
  <c r="E51" i="50"/>
  <c r="I51" i="50" s="1"/>
  <c r="E52" i="50"/>
  <c r="E53" i="50"/>
  <c r="I53" i="50" s="1"/>
  <c r="E54" i="50"/>
  <c r="I54" i="50" s="1"/>
  <c r="E55" i="50"/>
  <c r="I55" i="50" s="1"/>
  <c r="E56" i="50"/>
  <c r="I56" i="50" s="1"/>
  <c r="E57" i="50"/>
  <c r="I57" i="50" s="1"/>
  <c r="E58" i="50"/>
  <c r="I58" i="50" s="1"/>
  <c r="E59" i="50"/>
  <c r="I59" i="50" s="1"/>
  <c r="E60" i="50"/>
  <c r="E61" i="50"/>
  <c r="I61" i="50" s="1"/>
  <c r="E62" i="50"/>
  <c r="I62" i="50" s="1"/>
  <c r="E63" i="50"/>
  <c r="I63" i="50" s="1"/>
  <c r="E64" i="50"/>
  <c r="E65" i="50"/>
  <c r="E66" i="50"/>
  <c r="E67" i="50"/>
  <c r="E68" i="50"/>
  <c r="E69" i="50"/>
  <c r="E70" i="50"/>
  <c r="I70" i="50" s="1"/>
  <c r="E71" i="50"/>
  <c r="I71" i="50" s="1"/>
  <c r="E72" i="50"/>
  <c r="I72" i="50" s="1"/>
  <c r="E73" i="50"/>
  <c r="E74" i="50"/>
  <c r="E75" i="50"/>
  <c r="I75" i="50" s="1"/>
  <c r="E76" i="50"/>
  <c r="I76" i="50" s="1"/>
  <c r="E77" i="50"/>
  <c r="I77" i="50" s="1"/>
  <c r="E78" i="50"/>
  <c r="I78" i="50" s="1"/>
  <c r="E79" i="50"/>
  <c r="I79" i="50" s="1"/>
  <c r="E80" i="50"/>
  <c r="I80" i="50" s="1"/>
  <c r="E81" i="50"/>
  <c r="I81" i="50" s="1"/>
  <c r="E82" i="50"/>
  <c r="E83" i="50"/>
  <c r="I83" i="50" s="1"/>
  <c r="E84" i="50"/>
  <c r="I84" i="50" s="1"/>
  <c r="E85" i="50"/>
  <c r="I85" i="50" s="1"/>
  <c r="E86" i="50"/>
  <c r="E87" i="50"/>
  <c r="E88" i="50"/>
  <c r="I88" i="50" s="1"/>
  <c r="E89" i="50"/>
  <c r="I89" i="50" s="1"/>
  <c r="E90" i="50"/>
  <c r="E91" i="50"/>
  <c r="E92" i="50"/>
  <c r="I92" i="50" s="1"/>
  <c r="E93" i="50"/>
  <c r="I93" i="50" s="1"/>
  <c r="E94" i="50"/>
  <c r="I94" i="50" s="1"/>
  <c r="E95" i="50"/>
  <c r="E96" i="50"/>
  <c r="I96" i="50" s="1"/>
  <c r="E97" i="50"/>
  <c r="E98" i="50"/>
  <c r="E99" i="50"/>
  <c r="E100" i="50"/>
  <c r="E101" i="50"/>
  <c r="E102" i="50"/>
  <c r="E103" i="50"/>
  <c r="E104" i="50"/>
  <c r="E105" i="50"/>
  <c r="E106" i="50"/>
  <c r="E107" i="50"/>
  <c r="E108" i="50"/>
  <c r="E109" i="50"/>
  <c r="I109" i="50" s="1"/>
  <c r="E110" i="50"/>
  <c r="E111" i="50"/>
  <c r="E112" i="50"/>
  <c r="E113" i="50"/>
  <c r="E114" i="50"/>
  <c r="E115" i="50"/>
  <c r="E116" i="50"/>
  <c r="E117" i="50"/>
  <c r="E118" i="50"/>
  <c r="E119" i="50"/>
  <c r="I119" i="50" s="1"/>
  <c r="E120" i="50"/>
  <c r="E121" i="50"/>
  <c r="E122" i="50"/>
  <c r="E123" i="50"/>
  <c r="E124" i="50"/>
  <c r="E125" i="50"/>
  <c r="E126" i="50"/>
  <c r="E127" i="50"/>
  <c r="E128" i="50"/>
  <c r="E129" i="50"/>
  <c r="E130" i="50"/>
  <c r="E131" i="50"/>
  <c r="E132" i="50"/>
  <c r="E133" i="50"/>
  <c r="E134" i="50"/>
  <c r="E135" i="50"/>
  <c r="I135" i="50" s="1"/>
  <c r="E136" i="50"/>
  <c r="E137" i="50"/>
  <c r="I137" i="50" s="1"/>
  <c r="E138" i="50"/>
  <c r="E139" i="50"/>
  <c r="E140" i="50"/>
  <c r="E141" i="50"/>
  <c r="E142" i="50"/>
  <c r="E143" i="50"/>
  <c r="E144" i="50"/>
  <c r="E145" i="50"/>
  <c r="E146" i="50"/>
  <c r="E147" i="50"/>
  <c r="E148" i="50"/>
  <c r="E149" i="50"/>
  <c r="E150" i="50"/>
  <c r="E151" i="50"/>
  <c r="E152" i="50"/>
  <c r="E153" i="50"/>
  <c r="I153" i="50" s="1"/>
  <c r="E154" i="50"/>
  <c r="E155" i="50"/>
  <c r="E156" i="50"/>
  <c r="E157" i="50"/>
  <c r="E158" i="50"/>
  <c r="E159" i="50"/>
  <c r="E160" i="50"/>
  <c r="E161" i="50"/>
  <c r="E162" i="50"/>
  <c r="E163" i="50"/>
  <c r="I163" i="50" s="1"/>
  <c r="E164" i="50"/>
  <c r="I164" i="50" s="1"/>
  <c r="E165" i="50"/>
  <c r="I165" i="50" s="1"/>
  <c r="E166" i="50"/>
  <c r="I166" i="50" s="1"/>
  <c r="E167" i="50"/>
  <c r="I167" i="50" s="1"/>
  <c r="E168" i="50"/>
  <c r="E169" i="50"/>
  <c r="E170" i="50"/>
  <c r="I170" i="50" s="1"/>
  <c r="E171" i="50"/>
  <c r="E172" i="50"/>
  <c r="E173" i="50"/>
  <c r="E174" i="50"/>
  <c r="E175" i="50"/>
  <c r="E176" i="50"/>
  <c r="E177" i="50"/>
  <c r="E178" i="50"/>
  <c r="E179" i="50"/>
  <c r="E180" i="50"/>
  <c r="E181" i="50"/>
  <c r="E182" i="50"/>
  <c r="E183" i="50"/>
  <c r="E184" i="50"/>
  <c r="E185" i="50"/>
  <c r="E186" i="50"/>
  <c r="E187" i="50"/>
  <c r="E188" i="50"/>
  <c r="E189" i="50"/>
  <c r="E190" i="50"/>
  <c r="E191" i="50"/>
  <c r="E192" i="50"/>
  <c r="E193" i="50"/>
  <c r="E194" i="50"/>
  <c r="E195" i="50"/>
  <c r="E196" i="50"/>
  <c r="H31" i="50"/>
  <c r="H32" i="50"/>
  <c r="H33" i="50"/>
  <c r="H34" i="50"/>
  <c r="H35" i="50"/>
  <c r="H36" i="50"/>
  <c r="H37" i="50"/>
  <c r="H38" i="50"/>
  <c r="H39" i="50"/>
  <c r="H40" i="50"/>
  <c r="H41" i="50"/>
  <c r="H42" i="50"/>
  <c r="H43" i="50"/>
  <c r="H44" i="50"/>
  <c r="H45" i="50"/>
  <c r="H46" i="50"/>
  <c r="H47" i="50"/>
  <c r="H48" i="50"/>
  <c r="H49" i="50"/>
  <c r="H50" i="50"/>
  <c r="H51" i="50"/>
  <c r="H52" i="50"/>
  <c r="H53" i="50"/>
  <c r="H54" i="50"/>
  <c r="H55" i="50"/>
  <c r="H56" i="50"/>
  <c r="H57" i="50"/>
  <c r="H58" i="50"/>
  <c r="H59" i="50"/>
  <c r="H60" i="50"/>
  <c r="H61" i="50"/>
  <c r="H62" i="50"/>
  <c r="H63" i="50"/>
  <c r="H64" i="50"/>
  <c r="H65" i="50"/>
  <c r="H66" i="50"/>
  <c r="H67" i="50"/>
  <c r="H68" i="50"/>
  <c r="H69" i="50"/>
  <c r="H70" i="50"/>
  <c r="H71" i="50"/>
  <c r="H72" i="50"/>
  <c r="H73" i="50"/>
  <c r="H74" i="50"/>
  <c r="H75" i="50"/>
  <c r="H76" i="50"/>
  <c r="H77" i="50"/>
  <c r="H78" i="50"/>
  <c r="H79" i="50"/>
  <c r="H80" i="50"/>
  <c r="H81" i="50"/>
  <c r="H82" i="50"/>
  <c r="H83" i="50"/>
  <c r="H84" i="50"/>
  <c r="H85" i="50"/>
  <c r="H86" i="50"/>
  <c r="H87" i="50"/>
  <c r="H88" i="50"/>
  <c r="H89" i="50"/>
  <c r="H90" i="50"/>
  <c r="H91" i="50"/>
  <c r="H92" i="50"/>
  <c r="H93" i="50"/>
  <c r="H94" i="50"/>
  <c r="H95" i="50"/>
  <c r="H96" i="50"/>
  <c r="H97" i="50"/>
  <c r="H98" i="50"/>
  <c r="H99" i="50"/>
  <c r="H100" i="50"/>
  <c r="H101" i="50"/>
  <c r="H102" i="50"/>
  <c r="H103" i="50"/>
  <c r="H104" i="50"/>
  <c r="H105" i="50"/>
  <c r="H106" i="50"/>
  <c r="H107" i="50"/>
  <c r="H108" i="50"/>
  <c r="H109" i="50"/>
  <c r="H110" i="50"/>
  <c r="H111" i="50"/>
  <c r="H112" i="50"/>
  <c r="H113" i="50"/>
  <c r="H114" i="50"/>
  <c r="H115" i="50"/>
  <c r="H116" i="50"/>
  <c r="H117" i="50"/>
  <c r="H118" i="50"/>
  <c r="H119" i="50"/>
  <c r="H120" i="50"/>
  <c r="H121" i="50"/>
  <c r="H122" i="50"/>
  <c r="H123" i="50"/>
  <c r="H124" i="50"/>
  <c r="H125" i="50"/>
  <c r="H126" i="50"/>
  <c r="H127" i="50"/>
  <c r="H128" i="50"/>
  <c r="H129" i="50"/>
  <c r="H130" i="50"/>
  <c r="H131" i="50"/>
  <c r="H132" i="50"/>
  <c r="H133" i="50"/>
  <c r="H134" i="50"/>
  <c r="H135" i="50"/>
  <c r="H136" i="50"/>
  <c r="H137" i="50"/>
  <c r="H138" i="50"/>
  <c r="H139" i="50"/>
  <c r="H140" i="50"/>
  <c r="H141" i="50"/>
  <c r="H142" i="50"/>
  <c r="H143" i="50"/>
  <c r="H144" i="50"/>
  <c r="H145" i="50"/>
  <c r="H146" i="50"/>
  <c r="H147" i="50"/>
  <c r="H148" i="50"/>
  <c r="H149" i="50"/>
  <c r="H150" i="50"/>
  <c r="H151" i="50"/>
  <c r="H152" i="50"/>
  <c r="H153" i="50"/>
  <c r="H154" i="50"/>
  <c r="H155" i="50"/>
  <c r="H156" i="50"/>
  <c r="H157" i="50"/>
  <c r="H158" i="50"/>
  <c r="H159" i="50"/>
  <c r="H160" i="50"/>
  <c r="H161" i="50"/>
  <c r="H162" i="50"/>
  <c r="H163" i="50"/>
  <c r="H164" i="50"/>
  <c r="H165" i="50"/>
  <c r="H166" i="50"/>
  <c r="H167" i="50"/>
  <c r="H168" i="50"/>
  <c r="H169" i="50"/>
  <c r="H170" i="50"/>
  <c r="H171" i="50"/>
  <c r="H172" i="50"/>
  <c r="H173" i="50"/>
  <c r="H174" i="50"/>
  <c r="H175" i="50"/>
  <c r="H176" i="50"/>
  <c r="H177" i="50"/>
  <c r="H178" i="50"/>
  <c r="H179" i="50"/>
  <c r="H180" i="50"/>
  <c r="H181" i="50"/>
  <c r="H182" i="50"/>
  <c r="H183" i="50"/>
  <c r="H184" i="50"/>
  <c r="H185" i="50"/>
  <c r="H186" i="50"/>
  <c r="H187" i="50"/>
  <c r="H188" i="50"/>
  <c r="H189" i="50"/>
  <c r="H190" i="50"/>
  <c r="H191" i="50"/>
  <c r="H192" i="50"/>
  <c r="H193" i="50"/>
  <c r="H194" i="50"/>
  <c r="H195" i="50"/>
  <c r="H196" i="50"/>
  <c r="G25" i="62" l="1"/>
  <c r="F25" i="62"/>
  <c r="C25" i="62"/>
  <c r="F24" i="72"/>
  <c r="E24" i="72"/>
  <c r="B24" i="72"/>
  <c r="F9" i="45"/>
  <c r="E9" i="45"/>
  <c r="B9" i="45"/>
  <c r="F9" i="44"/>
  <c r="E9" i="44"/>
  <c r="B9" i="44"/>
  <c r="F9" i="37" l="1"/>
  <c r="F8" i="37"/>
  <c r="E9" i="37"/>
  <c r="E8" i="37"/>
  <c r="C9" i="37"/>
  <c r="B8" i="37"/>
  <c r="H66" i="55" l="1"/>
  <c r="G66" i="55"/>
  <c r="E66" i="55"/>
  <c r="D66" i="55"/>
  <c r="H16" i="55"/>
  <c r="G16" i="55"/>
  <c r="E16" i="55"/>
  <c r="D16" i="55"/>
  <c r="G39" i="67"/>
  <c r="F39" i="67"/>
  <c r="D39" i="67"/>
  <c r="C39" i="67"/>
  <c r="G38" i="67"/>
  <c r="F38" i="67"/>
  <c r="D38" i="67"/>
  <c r="C38" i="67"/>
  <c r="G17" i="52" l="1"/>
  <c r="C17" i="52"/>
  <c r="F67" i="51"/>
  <c r="G66" i="51"/>
  <c r="G64" i="51"/>
  <c r="F64" i="51"/>
  <c r="G63" i="51"/>
  <c r="F63" i="51"/>
  <c r="G60" i="51" l="1"/>
  <c r="F60" i="51"/>
  <c r="F17" i="51"/>
  <c r="G10" i="51"/>
  <c r="F10" i="51"/>
  <c r="C55" i="51"/>
  <c r="C52" i="51"/>
  <c r="C51" i="51"/>
  <c r="C50" i="51"/>
  <c r="C49" i="51"/>
  <c r="C10" i="51"/>
  <c r="B52" i="51"/>
  <c r="B51" i="51"/>
  <c r="B50" i="51"/>
  <c r="B49" i="51"/>
  <c r="B19" i="51"/>
  <c r="B10" i="51"/>
  <c r="B1" i="20" l="1"/>
  <c r="H37" i="67"/>
  <c r="E37" i="67"/>
  <c r="A1" i="80"/>
  <c r="D32" i="87" l="1"/>
  <c r="C32" i="87"/>
  <c r="E32" i="87" s="1"/>
  <c r="E31" i="87"/>
  <c r="E30" i="87"/>
  <c r="E29" i="87"/>
  <c r="E28" i="87"/>
  <c r="E27" i="87"/>
  <c r="E26" i="87"/>
  <c r="E25" i="87"/>
  <c r="E24" i="87"/>
  <c r="E23" i="87"/>
  <c r="E22" i="87"/>
  <c r="D20" i="87"/>
  <c r="D33" i="87" s="1"/>
  <c r="C20" i="87"/>
  <c r="E20" i="87" s="1"/>
  <c r="E19" i="87"/>
  <c r="E18" i="87"/>
  <c r="E17" i="87"/>
  <c r="E16" i="87"/>
  <c r="E15" i="87"/>
  <c r="E14" i="87"/>
  <c r="E13" i="87"/>
  <c r="E12" i="87"/>
  <c r="E11" i="87"/>
  <c r="E10" i="87"/>
  <c r="E33" i="87" l="1"/>
  <c r="C33" i="87"/>
  <c r="A1" i="85" l="1"/>
  <c r="A1" i="28"/>
  <c r="A1" i="27"/>
  <c r="A1" i="54"/>
  <c r="A1" i="32"/>
  <c r="A1" i="42"/>
  <c r="B1" i="19"/>
  <c r="A1" i="16"/>
  <c r="A1" i="24"/>
  <c r="A1" i="65"/>
  <c r="A1" i="50"/>
  <c r="A1" i="62"/>
  <c r="A1" i="72"/>
  <c r="A1" i="45"/>
  <c r="A1" i="44"/>
  <c r="A1" i="61"/>
  <c r="A1" i="38"/>
  <c r="A1" i="37" l="1"/>
  <c r="A1" i="71"/>
  <c r="A1" i="70"/>
  <c r="A1" i="21"/>
  <c r="A1" i="55"/>
  <c r="A1" i="67"/>
  <c r="A1" i="13"/>
  <c r="A1" i="26"/>
  <c r="A1" i="53" l="1"/>
  <c r="A1" i="52"/>
  <c r="A1" i="75"/>
  <c r="A3" i="75"/>
  <c r="A1" i="6"/>
  <c r="A1" i="23"/>
  <c r="A1" i="74"/>
  <c r="A1" i="1"/>
  <c r="A1" i="51"/>
  <c r="A3" i="23" l="1"/>
  <c r="E12" i="21" l="1"/>
  <c r="E11" i="21"/>
  <c r="E9" i="21"/>
  <c r="D74" i="85"/>
  <c r="F74" i="85" s="1"/>
  <c r="D60" i="85"/>
  <c r="F60" i="85" s="1"/>
  <c r="D46" i="85"/>
  <c r="F46" i="85" s="1"/>
  <c r="D29" i="85"/>
  <c r="F29" i="85" s="1"/>
  <c r="D55" i="23" l="1"/>
  <c r="D54" i="23" s="1"/>
  <c r="C55" i="23"/>
  <c r="C54" i="23" s="1"/>
  <c r="D50" i="23"/>
  <c r="D49" i="23" s="1"/>
  <c r="C50" i="23"/>
  <c r="C49" i="23" s="1"/>
  <c r="D18" i="23" l="1"/>
  <c r="C18" i="23"/>
  <c r="D7" i="23"/>
  <c r="C7" i="23"/>
  <c r="G25" i="67" l="1"/>
  <c r="F25" i="67"/>
  <c r="D25" i="67"/>
  <c r="C25" i="67"/>
  <c r="G19" i="67"/>
  <c r="F19" i="67"/>
  <c r="D19" i="67"/>
  <c r="C19" i="67"/>
  <c r="F9" i="42" l="1"/>
  <c r="E9" i="42"/>
  <c r="C9" i="42"/>
  <c r="B9" i="42"/>
  <c r="D9" i="42" l="1"/>
  <c r="G9" i="42" s="1"/>
  <c r="A3" i="80" l="1"/>
  <c r="F38" i="80" l="1"/>
  <c r="F37" i="80"/>
  <c r="E36" i="80"/>
  <c r="F36" i="80" s="1"/>
  <c r="F34" i="80"/>
  <c r="F33" i="80"/>
  <c r="F32" i="80"/>
  <c r="F31" i="80"/>
  <c r="F30" i="80"/>
  <c r="D29" i="80"/>
  <c r="C29" i="80"/>
  <c r="F27" i="80"/>
  <c r="F26" i="80"/>
  <c r="F25" i="80"/>
  <c r="B24" i="80"/>
  <c r="F24" i="80" s="1"/>
  <c r="F20" i="80"/>
  <c r="F19" i="80"/>
  <c r="E18" i="80"/>
  <c r="F18" i="80" s="1"/>
  <c r="F16" i="80"/>
  <c r="F15" i="80"/>
  <c r="F14" i="80"/>
  <c r="F13" i="80"/>
  <c r="F12" i="80"/>
  <c r="D11" i="80"/>
  <c r="C11" i="80"/>
  <c r="C22" i="80" s="1"/>
  <c r="C40" i="80" s="1"/>
  <c r="F9" i="80"/>
  <c r="F8" i="80"/>
  <c r="F7" i="80"/>
  <c r="B6" i="80"/>
  <c r="B22" i="80" s="1"/>
  <c r="F29" i="80" l="1"/>
  <c r="E22" i="80"/>
  <c r="E40" i="80" s="1"/>
  <c r="F11" i="80"/>
  <c r="B40" i="80"/>
  <c r="D22" i="80"/>
  <c r="D40" i="80" s="1"/>
  <c r="F6" i="80"/>
  <c r="F40" i="80" l="1"/>
  <c r="F22" i="80"/>
  <c r="A4" i="50" l="1"/>
  <c r="A4" i="62"/>
  <c r="E10" i="50"/>
  <c r="I10" i="50" s="1"/>
  <c r="H20" i="44"/>
  <c r="A4" i="61"/>
  <c r="J18" i="52"/>
  <c r="J17" i="52"/>
  <c r="A3" i="52"/>
  <c r="F28" i="75"/>
  <c r="E28" i="75"/>
  <c r="F23" i="75"/>
  <c r="E23" i="75"/>
  <c r="F14" i="75"/>
  <c r="E14" i="75"/>
  <c r="F9" i="75"/>
  <c r="E9" i="75"/>
  <c r="A3" i="74"/>
  <c r="C58" i="74"/>
  <c r="B58" i="74"/>
  <c r="C51" i="74"/>
  <c r="B51" i="74"/>
  <c r="C46" i="74"/>
  <c r="B46" i="74"/>
  <c r="C37" i="74"/>
  <c r="B37" i="74"/>
  <c r="C27" i="74"/>
  <c r="B27" i="74"/>
  <c r="C15" i="74"/>
  <c r="B15" i="74"/>
  <c r="C6" i="74"/>
  <c r="B6" i="74"/>
  <c r="C45" i="74" l="1"/>
  <c r="B5" i="74"/>
  <c r="E20" i="75"/>
  <c r="E34" i="75"/>
  <c r="E38" i="75" s="1"/>
  <c r="B26" i="74"/>
  <c r="F20" i="75"/>
  <c r="F34" i="75"/>
  <c r="C26" i="74"/>
  <c r="B45" i="74"/>
  <c r="C5" i="74"/>
  <c r="A4" i="65"/>
  <c r="F38" i="75" l="1"/>
  <c r="D43" i="72"/>
  <c r="G43" i="72" s="1"/>
  <c r="D42" i="72"/>
  <c r="G42" i="72" s="1"/>
  <c r="D41" i="72"/>
  <c r="G41" i="72" s="1"/>
  <c r="D40" i="72"/>
  <c r="G40" i="72" s="1"/>
  <c r="F39" i="72"/>
  <c r="E39" i="72"/>
  <c r="C39" i="72"/>
  <c r="B39" i="72"/>
  <c r="G38" i="72"/>
  <c r="D38" i="72"/>
  <c r="D37" i="72"/>
  <c r="G37" i="72" s="1"/>
  <c r="D36" i="72"/>
  <c r="G36" i="72" s="1"/>
  <c r="D35" i="72"/>
  <c r="G35" i="72" s="1"/>
  <c r="D34" i="72"/>
  <c r="G34" i="72" s="1"/>
  <c r="D33" i="72"/>
  <c r="G33" i="72" s="1"/>
  <c r="D32" i="72"/>
  <c r="G32" i="72" s="1"/>
  <c r="D31" i="72"/>
  <c r="G31" i="72" s="1"/>
  <c r="D30" i="72"/>
  <c r="G30" i="72" s="1"/>
  <c r="D29" i="72"/>
  <c r="G29" i="72" s="1"/>
  <c r="F28" i="72"/>
  <c r="E28" i="72"/>
  <c r="C28" i="72"/>
  <c r="B28" i="72"/>
  <c r="D28" i="72" s="1"/>
  <c r="G27" i="72"/>
  <c r="D27" i="72"/>
  <c r="D26" i="72"/>
  <c r="G26" i="72" s="1"/>
  <c r="D25" i="72"/>
  <c r="G25" i="72" s="1"/>
  <c r="D23" i="72"/>
  <c r="G23" i="72" s="1"/>
  <c r="D22" i="72"/>
  <c r="G22" i="72" s="1"/>
  <c r="D21" i="72"/>
  <c r="G21" i="72" s="1"/>
  <c r="D20" i="72"/>
  <c r="G20" i="72" s="1"/>
  <c r="F19" i="72"/>
  <c r="E19" i="72"/>
  <c r="B19" i="72"/>
  <c r="G18" i="72"/>
  <c r="D18" i="72"/>
  <c r="D17" i="72"/>
  <c r="G17" i="72" s="1"/>
  <c r="D16" i="72"/>
  <c r="G16" i="72" s="1"/>
  <c r="D15" i="72"/>
  <c r="G15" i="72" s="1"/>
  <c r="D14" i="72"/>
  <c r="G14" i="72" s="1"/>
  <c r="D13" i="72"/>
  <c r="G13" i="72" s="1"/>
  <c r="D12" i="72"/>
  <c r="G12" i="72" s="1"/>
  <c r="D11" i="72"/>
  <c r="G11" i="72" s="1"/>
  <c r="D10" i="72"/>
  <c r="G10" i="72" s="1"/>
  <c r="F9" i="72"/>
  <c r="E9" i="72"/>
  <c r="C9" i="72"/>
  <c r="B9" i="72"/>
  <c r="A4" i="72"/>
  <c r="E157" i="71"/>
  <c r="E156" i="71"/>
  <c r="H156" i="71" s="1"/>
  <c r="E155" i="71"/>
  <c r="H155" i="71" s="1"/>
  <c r="E154" i="71"/>
  <c r="H154" i="71" s="1"/>
  <c r="E153" i="71"/>
  <c r="H153" i="71" s="1"/>
  <c r="E152" i="71"/>
  <c r="E151" i="71"/>
  <c r="H151" i="71" s="1"/>
  <c r="E150" i="71"/>
  <c r="H150" i="71" s="1"/>
  <c r="G149" i="71"/>
  <c r="F149" i="71"/>
  <c r="D149" i="71"/>
  <c r="C149" i="71"/>
  <c r="E148" i="71"/>
  <c r="H148" i="71" s="1"/>
  <c r="E147" i="71"/>
  <c r="H147" i="71" s="1"/>
  <c r="E146" i="71"/>
  <c r="G145" i="71"/>
  <c r="F145" i="71"/>
  <c r="D145" i="71"/>
  <c r="C145" i="71"/>
  <c r="E144" i="71"/>
  <c r="H144" i="71" s="1"/>
  <c r="E143" i="71"/>
  <c r="H143" i="71" s="1"/>
  <c r="E142" i="71"/>
  <c r="H142" i="71" s="1"/>
  <c r="E141" i="71"/>
  <c r="H141" i="71" s="1"/>
  <c r="E140" i="71"/>
  <c r="E139" i="71"/>
  <c r="H139" i="71" s="1"/>
  <c r="E138" i="71"/>
  <c r="H138" i="71" s="1"/>
  <c r="E137" i="71"/>
  <c r="H137" i="71" s="1"/>
  <c r="G136" i="71"/>
  <c r="F136" i="71"/>
  <c r="D136" i="71"/>
  <c r="C136" i="71"/>
  <c r="E135" i="71"/>
  <c r="H135" i="71" s="1"/>
  <c r="E134" i="71"/>
  <c r="H134" i="71" s="1"/>
  <c r="E133" i="71"/>
  <c r="H133" i="71" s="1"/>
  <c r="G132" i="71"/>
  <c r="F132" i="71"/>
  <c r="D132" i="71"/>
  <c r="C132" i="71"/>
  <c r="E131" i="71"/>
  <c r="H131" i="71" s="1"/>
  <c r="E130" i="71"/>
  <c r="H130" i="71" s="1"/>
  <c r="E129" i="71"/>
  <c r="H129" i="71" s="1"/>
  <c r="E128" i="71"/>
  <c r="H128" i="71" s="1"/>
  <c r="E127" i="71"/>
  <c r="H127" i="71" s="1"/>
  <c r="E126" i="71"/>
  <c r="H126" i="71" s="1"/>
  <c r="E125" i="71"/>
  <c r="H125" i="71" s="1"/>
  <c r="E124" i="71"/>
  <c r="H124" i="71" s="1"/>
  <c r="E123" i="71"/>
  <c r="H123" i="71" s="1"/>
  <c r="G122" i="71"/>
  <c r="F122" i="71"/>
  <c r="D122" i="71"/>
  <c r="C122" i="71"/>
  <c r="E121" i="71"/>
  <c r="H121" i="71" s="1"/>
  <c r="E120" i="71"/>
  <c r="H120" i="71" s="1"/>
  <c r="E119" i="71"/>
  <c r="H119" i="71" s="1"/>
  <c r="E118" i="71"/>
  <c r="H118" i="71" s="1"/>
  <c r="E117" i="71"/>
  <c r="H117" i="71" s="1"/>
  <c r="E116" i="71"/>
  <c r="H116" i="71" s="1"/>
  <c r="E115" i="71"/>
  <c r="H115" i="71" s="1"/>
  <c r="E114" i="71"/>
  <c r="H114" i="71" s="1"/>
  <c r="E113" i="71"/>
  <c r="H113" i="71" s="1"/>
  <c r="G112" i="71"/>
  <c r="F112" i="71"/>
  <c r="D112" i="71"/>
  <c r="C112" i="71"/>
  <c r="E111" i="71"/>
  <c r="H111" i="71" s="1"/>
  <c r="E110" i="71"/>
  <c r="H110" i="71" s="1"/>
  <c r="E109" i="71"/>
  <c r="H109" i="71" s="1"/>
  <c r="E108" i="71"/>
  <c r="H108" i="71" s="1"/>
  <c r="E107" i="71"/>
  <c r="H107" i="71" s="1"/>
  <c r="E106" i="71"/>
  <c r="H106" i="71" s="1"/>
  <c r="E105" i="71"/>
  <c r="H105" i="71" s="1"/>
  <c r="E104" i="71"/>
  <c r="H104" i="71" s="1"/>
  <c r="E103" i="71"/>
  <c r="H103" i="71" s="1"/>
  <c r="G102" i="71"/>
  <c r="F102" i="71"/>
  <c r="D102" i="71"/>
  <c r="C102" i="71"/>
  <c r="E101" i="71"/>
  <c r="H101" i="71" s="1"/>
  <c r="E100" i="71"/>
  <c r="H100" i="71" s="1"/>
  <c r="E99" i="71"/>
  <c r="H99" i="71" s="1"/>
  <c r="E98" i="71"/>
  <c r="H98" i="71" s="1"/>
  <c r="E97" i="71"/>
  <c r="H97" i="71" s="1"/>
  <c r="E96" i="71"/>
  <c r="H96" i="71" s="1"/>
  <c r="E95" i="71"/>
  <c r="H95" i="71" s="1"/>
  <c r="E94" i="71"/>
  <c r="H94" i="71" s="1"/>
  <c r="E93" i="71"/>
  <c r="H93" i="71" s="1"/>
  <c r="G92" i="71"/>
  <c r="F92" i="71"/>
  <c r="D92" i="71"/>
  <c r="C92" i="71"/>
  <c r="E91" i="71"/>
  <c r="H91" i="71" s="1"/>
  <c r="E90" i="71"/>
  <c r="H90" i="71" s="1"/>
  <c r="E89" i="71"/>
  <c r="H89" i="71" s="1"/>
  <c r="E88" i="71"/>
  <c r="E87" i="71"/>
  <c r="H87" i="71" s="1"/>
  <c r="E86" i="71"/>
  <c r="H86" i="71" s="1"/>
  <c r="E85" i="71"/>
  <c r="H85" i="71" s="1"/>
  <c r="G84" i="71"/>
  <c r="F84" i="71"/>
  <c r="D84" i="71"/>
  <c r="C84" i="71"/>
  <c r="E82" i="71"/>
  <c r="H82" i="71" s="1"/>
  <c r="E81" i="71"/>
  <c r="H81" i="71" s="1"/>
  <c r="E80" i="71"/>
  <c r="H80" i="71" s="1"/>
  <c r="E79" i="71"/>
  <c r="H79" i="71" s="1"/>
  <c r="E78" i="71"/>
  <c r="H78" i="71" s="1"/>
  <c r="E77" i="71"/>
  <c r="H77" i="71" s="1"/>
  <c r="E76" i="71"/>
  <c r="H76" i="71" s="1"/>
  <c r="G75" i="71"/>
  <c r="F75" i="71"/>
  <c r="D75" i="71"/>
  <c r="C75" i="71"/>
  <c r="E74" i="71"/>
  <c r="H74" i="71" s="1"/>
  <c r="E73" i="71"/>
  <c r="H73" i="71" s="1"/>
  <c r="E72" i="71"/>
  <c r="H72" i="71" s="1"/>
  <c r="G71" i="71"/>
  <c r="F71" i="71"/>
  <c r="D71" i="71"/>
  <c r="C71" i="71"/>
  <c r="E70" i="71"/>
  <c r="H70" i="71" s="1"/>
  <c r="E69" i="71"/>
  <c r="H69" i="71" s="1"/>
  <c r="E68" i="71"/>
  <c r="H68" i="71" s="1"/>
  <c r="E67" i="71"/>
  <c r="H67" i="71" s="1"/>
  <c r="E66" i="71"/>
  <c r="H66" i="71" s="1"/>
  <c r="E65" i="71"/>
  <c r="H65" i="71" s="1"/>
  <c r="E64" i="71"/>
  <c r="H64" i="71" s="1"/>
  <c r="E63" i="71"/>
  <c r="H63" i="71" s="1"/>
  <c r="G62" i="71"/>
  <c r="F62" i="71"/>
  <c r="D62" i="71"/>
  <c r="C62" i="71"/>
  <c r="E61" i="71"/>
  <c r="H61" i="71" s="1"/>
  <c r="E60" i="71"/>
  <c r="H60" i="71" s="1"/>
  <c r="E59" i="71"/>
  <c r="H59" i="71" s="1"/>
  <c r="G58" i="71"/>
  <c r="F58" i="71"/>
  <c r="D58" i="71"/>
  <c r="C58" i="71"/>
  <c r="E57" i="71"/>
  <c r="H57" i="71" s="1"/>
  <c r="E56" i="71"/>
  <c r="H56" i="71" s="1"/>
  <c r="E55" i="71"/>
  <c r="H55" i="71" s="1"/>
  <c r="E54" i="71"/>
  <c r="H54" i="71" s="1"/>
  <c r="E53" i="71"/>
  <c r="H53" i="71" s="1"/>
  <c r="E52" i="71"/>
  <c r="E51" i="71"/>
  <c r="H51" i="71" s="1"/>
  <c r="E50" i="71"/>
  <c r="H50" i="71" s="1"/>
  <c r="E49" i="71"/>
  <c r="H49" i="71" s="1"/>
  <c r="G48" i="71"/>
  <c r="F48" i="71"/>
  <c r="D48" i="71"/>
  <c r="C48" i="71"/>
  <c r="E47" i="71"/>
  <c r="H47" i="71" s="1"/>
  <c r="E46" i="71"/>
  <c r="H46" i="71" s="1"/>
  <c r="E45" i="71"/>
  <c r="H45" i="71" s="1"/>
  <c r="E44" i="71"/>
  <c r="H44" i="71" s="1"/>
  <c r="E43" i="71"/>
  <c r="H43" i="71" s="1"/>
  <c r="E42" i="71"/>
  <c r="E41" i="71"/>
  <c r="H41" i="71" s="1"/>
  <c r="E40" i="71"/>
  <c r="H40" i="71" s="1"/>
  <c r="E39" i="71"/>
  <c r="H39" i="71" s="1"/>
  <c r="G38" i="71"/>
  <c r="F38" i="71"/>
  <c r="D38" i="71"/>
  <c r="C38" i="71"/>
  <c r="E37" i="71"/>
  <c r="H37" i="71" s="1"/>
  <c r="E36" i="71"/>
  <c r="H36" i="71" s="1"/>
  <c r="E35" i="71"/>
  <c r="H35" i="71" s="1"/>
  <c r="E34" i="71"/>
  <c r="H34" i="71" s="1"/>
  <c r="E33" i="71"/>
  <c r="H33" i="71" s="1"/>
  <c r="E32" i="71"/>
  <c r="E31" i="71"/>
  <c r="H31" i="71" s="1"/>
  <c r="E30" i="71"/>
  <c r="H30" i="71" s="1"/>
  <c r="E29" i="71"/>
  <c r="H29" i="71" s="1"/>
  <c r="G28" i="71"/>
  <c r="F28" i="71"/>
  <c r="D28" i="71"/>
  <c r="C28" i="71"/>
  <c r="E27" i="71"/>
  <c r="H27" i="71" s="1"/>
  <c r="E26" i="71"/>
  <c r="H26" i="71" s="1"/>
  <c r="E25" i="71"/>
  <c r="H25" i="71" s="1"/>
  <c r="E24" i="71"/>
  <c r="H24" i="71" s="1"/>
  <c r="E23" i="71"/>
  <c r="H23" i="71" s="1"/>
  <c r="E22" i="71"/>
  <c r="E21" i="71"/>
  <c r="H21" i="71" s="1"/>
  <c r="E20" i="71"/>
  <c r="H20" i="71" s="1"/>
  <c r="E19" i="71"/>
  <c r="H19" i="71" s="1"/>
  <c r="G18" i="71"/>
  <c r="F18" i="71"/>
  <c r="D18" i="71"/>
  <c r="C18" i="71"/>
  <c r="E17" i="71"/>
  <c r="H17" i="71" s="1"/>
  <c r="E16" i="71"/>
  <c r="H16" i="71" s="1"/>
  <c r="E15" i="71"/>
  <c r="H15" i="71" s="1"/>
  <c r="E14" i="71"/>
  <c r="H14" i="71" s="1"/>
  <c r="E13" i="71"/>
  <c r="H13" i="71" s="1"/>
  <c r="E12" i="71"/>
  <c r="H12" i="71" s="1"/>
  <c r="E11" i="71"/>
  <c r="H11" i="71" s="1"/>
  <c r="G10" i="71"/>
  <c r="F10" i="71"/>
  <c r="D10" i="71"/>
  <c r="C8" i="37" s="1"/>
  <c r="C10" i="71"/>
  <c r="E44" i="72" l="1"/>
  <c r="G28" i="72"/>
  <c r="D9" i="72"/>
  <c r="G9" i="72" s="1"/>
  <c r="F9" i="71"/>
  <c r="F83" i="71"/>
  <c r="E18" i="71"/>
  <c r="E38" i="71"/>
  <c r="G83" i="71"/>
  <c r="D9" i="71"/>
  <c r="E28" i="71"/>
  <c r="H71" i="71"/>
  <c r="E145" i="71"/>
  <c r="D39" i="72"/>
  <c r="G39" i="72" s="1"/>
  <c r="E48" i="71"/>
  <c r="C9" i="71"/>
  <c r="G9" i="71"/>
  <c r="H58" i="71"/>
  <c r="H75" i="71"/>
  <c r="D83" i="71"/>
  <c r="H122" i="71"/>
  <c r="E71" i="71"/>
  <c r="E84" i="71"/>
  <c r="F44" i="72"/>
  <c r="H112" i="71"/>
  <c r="E58" i="71"/>
  <c r="C83" i="71"/>
  <c r="E136" i="71"/>
  <c r="E149" i="71"/>
  <c r="B44" i="72"/>
  <c r="H132" i="71"/>
  <c r="H62" i="71"/>
  <c r="H92" i="71"/>
  <c r="H10" i="71"/>
  <c r="H102" i="71"/>
  <c r="H88" i="71"/>
  <c r="H84" i="71" s="1"/>
  <c r="H140" i="71"/>
  <c r="H136" i="71" s="1"/>
  <c r="H146" i="71"/>
  <c r="H145" i="71" s="1"/>
  <c r="H152" i="71"/>
  <c r="H149" i="71" s="1"/>
  <c r="E10" i="71"/>
  <c r="E62" i="71"/>
  <c r="E92" i="71"/>
  <c r="E102" i="71"/>
  <c r="E112" i="71"/>
  <c r="E122" i="71"/>
  <c r="E132" i="71"/>
  <c r="E75" i="71"/>
  <c r="H22" i="71"/>
  <c r="H18" i="71" s="1"/>
  <c r="H32" i="71"/>
  <c r="H28" i="71" s="1"/>
  <c r="H42" i="71"/>
  <c r="H38" i="71" s="1"/>
  <c r="H52" i="71"/>
  <c r="H48" i="71" s="1"/>
  <c r="D79" i="70"/>
  <c r="G79" i="70" s="1"/>
  <c r="D78" i="70"/>
  <c r="G78" i="70" s="1"/>
  <c r="D77" i="70"/>
  <c r="G77" i="70" s="1"/>
  <c r="D76" i="70"/>
  <c r="G76" i="70" s="1"/>
  <c r="D75" i="70"/>
  <c r="G75" i="70" s="1"/>
  <c r="D74" i="70"/>
  <c r="G74" i="70" s="1"/>
  <c r="D73" i="70"/>
  <c r="G73" i="70" s="1"/>
  <c r="F72" i="70"/>
  <c r="E72" i="70"/>
  <c r="C72" i="70"/>
  <c r="B72" i="70"/>
  <c r="D71" i="70"/>
  <c r="G71" i="70" s="1"/>
  <c r="D70" i="70"/>
  <c r="G70" i="70" s="1"/>
  <c r="D69" i="70"/>
  <c r="G69" i="70" s="1"/>
  <c r="F68" i="70"/>
  <c r="E68" i="70"/>
  <c r="C68" i="70"/>
  <c r="B68" i="70"/>
  <c r="D67" i="70"/>
  <c r="G67" i="70" s="1"/>
  <c r="D66" i="70"/>
  <c r="G66" i="70" s="1"/>
  <c r="D65" i="70"/>
  <c r="G65" i="70" s="1"/>
  <c r="D64" i="70"/>
  <c r="G64" i="70" s="1"/>
  <c r="D63" i="70"/>
  <c r="G63" i="70" s="1"/>
  <c r="D62" i="70"/>
  <c r="G62" i="70" s="1"/>
  <c r="D61" i="70"/>
  <c r="G61" i="70" s="1"/>
  <c r="F60" i="70"/>
  <c r="E60" i="70"/>
  <c r="C60" i="70"/>
  <c r="B60" i="70"/>
  <c r="D59" i="70"/>
  <c r="G59" i="70" s="1"/>
  <c r="D58" i="70"/>
  <c r="G58" i="70" s="1"/>
  <c r="D57" i="70"/>
  <c r="G57" i="70" s="1"/>
  <c r="F56" i="70"/>
  <c r="E56" i="70"/>
  <c r="C56" i="70"/>
  <c r="B56" i="70"/>
  <c r="D55" i="70"/>
  <c r="G55" i="70" s="1"/>
  <c r="D54" i="70"/>
  <c r="G54" i="70" s="1"/>
  <c r="D53" i="70"/>
  <c r="G53" i="70" s="1"/>
  <c r="D52" i="70"/>
  <c r="G52" i="70" s="1"/>
  <c r="D51" i="70"/>
  <c r="G51" i="70" s="1"/>
  <c r="D50" i="70"/>
  <c r="G50" i="70" s="1"/>
  <c r="D49" i="70"/>
  <c r="G49" i="70" s="1"/>
  <c r="D48" i="70"/>
  <c r="G48" i="70" s="1"/>
  <c r="D47" i="70"/>
  <c r="G47" i="70" s="1"/>
  <c r="F46" i="70"/>
  <c r="E46" i="70"/>
  <c r="C46" i="70"/>
  <c r="B46" i="70"/>
  <c r="D45" i="70"/>
  <c r="G45" i="70" s="1"/>
  <c r="D44" i="70"/>
  <c r="G44" i="70" s="1"/>
  <c r="D43" i="70"/>
  <c r="G43" i="70" s="1"/>
  <c r="D42" i="70"/>
  <c r="G42" i="70" s="1"/>
  <c r="D41" i="70"/>
  <c r="G41" i="70" s="1"/>
  <c r="D40" i="70"/>
  <c r="G40" i="70" s="1"/>
  <c r="D39" i="70"/>
  <c r="G39" i="70" s="1"/>
  <c r="D38" i="70"/>
  <c r="G38" i="70" s="1"/>
  <c r="D37" i="70"/>
  <c r="G37" i="70" s="1"/>
  <c r="F36" i="70"/>
  <c r="E36" i="70"/>
  <c r="C36" i="70"/>
  <c r="B36" i="70"/>
  <c r="D35" i="70"/>
  <c r="G35" i="70" s="1"/>
  <c r="D34" i="70"/>
  <c r="G34" i="70" s="1"/>
  <c r="D33" i="70"/>
  <c r="G33" i="70" s="1"/>
  <c r="D32" i="70"/>
  <c r="G32" i="70" s="1"/>
  <c r="D31" i="70"/>
  <c r="G31" i="70" s="1"/>
  <c r="D30" i="70"/>
  <c r="G30" i="70" s="1"/>
  <c r="D29" i="70"/>
  <c r="G29" i="70" s="1"/>
  <c r="D28" i="70"/>
  <c r="G28" i="70" s="1"/>
  <c r="D27" i="70"/>
  <c r="G27" i="70" s="1"/>
  <c r="F26" i="70"/>
  <c r="E26" i="70"/>
  <c r="C26" i="70"/>
  <c r="B26" i="70"/>
  <c r="D25" i="70"/>
  <c r="G25" i="70" s="1"/>
  <c r="D24" i="70"/>
  <c r="G24" i="70" s="1"/>
  <c r="D23" i="70"/>
  <c r="G23" i="70" s="1"/>
  <c r="D22" i="70"/>
  <c r="G22" i="70" s="1"/>
  <c r="D21" i="70"/>
  <c r="G21" i="70" s="1"/>
  <c r="D20" i="70"/>
  <c r="G20" i="70" s="1"/>
  <c r="D19" i="70"/>
  <c r="G19" i="70" s="1"/>
  <c r="D18" i="70"/>
  <c r="G18" i="70" s="1"/>
  <c r="D17" i="70"/>
  <c r="G17" i="70" s="1"/>
  <c r="F16" i="70"/>
  <c r="E16" i="70"/>
  <c r="C16" i="70"/>
  <c r="B16" i="70"/>
  <c r="D15" i="70"/>
  <c r="G15" i="70" s="1"/>
  <c r="D14" i="70"/>
  <c r="G14" i="70" s="1"/>
  <c r="D13" i="70"/>
  <c r="G13" i="70" s="1"/>
  <c r="D12" i="70"/>
  <c r="G12" i="70" s="1"/>
  <c r="D11" i="70"/>
  <c r="G11" i="70" s="1"/>
  <c r="D10" i="70"/>
  <c r="G10" i="70" s="1"/>
  <c r="D9" i="70"/>
  <c r="G9" i="70" s="1"/>
  <c r="F8" i="70"/>
  <c r="E8" i="70"/>
  <c r="C8" i="70"/>
  <c r="B8" i="70"/>
  <c r="A4" i="70"/>
  <c r="D158" i="71" l="1"/>
  <c r="F158" i="71"/>
  <c r="G158" i="71"/>
  <c r="D68" i="70"/>
  <c r="D46" i="70"/>
  <c r="G46" i="70" s="1"/>
  <c r="D60" i="70"/>
  <c r="G60" i="70" s="1"/>
  <c r="D26" i="70"/>
  <c r="G26" i="70" s="1"/>
  <c r="D72" i="70"/>
  <c r="G72" i="70" s="1"/>
  <c r="D16" i="70"/>
  <c r="G16" i="70" s="1"/>
  <c r="D56" i="70"/>
  <c r="G56" i="70" s="1"/>
  <c r="F80" i="70"/>
  <c r="C158" i="71"/>
  <c r="D36" i="70"/>
  <c r="G36" i="70" s="1"/>
  <c r="E83" i="71"/>
  <c r="H83" i="71"/>
  <c r="E9" i="71"/>
  <c r="H9" i="71"/>
  <c r="D8" i="70"/>
  <c r="G8" i="70" s="1"/>
  <c r="C80" i="70"/>
  <c r="G68" i="70"/>
  <c r="E80" i="70"/>
  <c r="B80" i="70"/>
  <c r="H44" i="72" s="1"/>
  <c r="H46" i="72" l="1"/>
  <c r="H47" i="72"/>
  <c r="H158" i="71"/>
  <c r="E158" i="71"/>
  <c r="I159" i="71"/>
  <c r="I154" i="71"/>
  <c r="I155" i="71"/>
  <c r="I158" i="71"/>
  <c r="D80" i="70"/>
  <c r="C5" i="24"/>
  <c r="D5" i="24" s="1"/>
  <c r="I156" i="71" l="1"/>
  <c r="G80" i="70"/>
  <c r="I66" i="55"/>
  <c r="I67" i="55"/>
  <c r="I12" i="55"/>
  <c r="H28" i="67"/>
  <c r="F66" i="55"/>
  <c r="F67" i="55"/>
  <c r="F12" i="55"/>
  <c r="E28" i="67"/>
  <c r="A3" i="67"/>
  <c r="G35" i="67"/>
  <c r="G41" i="67"/>
  <c r="C35" i="67"/>
  <c r="C41" i="67"/>
  <c r="H26" i="67"/>
  <c r="H29" i="67"/>
  <c r="H30" i="67"/>
  <c r="H31" i="67"/>
  <c r="H32" i="67"/>
  <c r="H33" i="67"/>
  <c r="H36" i="67"/>
  <c r="H38" i="67"/>
  <c r="H39" i="67"/>
  <c r="H42" i="67"/>
  <c r="H41" i="67" s="1"/>
  <c r="F35" i="67"/>
  <c r="F41" i="67"/>
  <c r="E26" i="67"/>
  <c r="E29" i="67"/>
  <c r="E30" i="67"/>
  <c r="E31" i="67"/>
  <c r="E32" i="67"/>
  <c r="E33" i="67"/>
  <c r="E36" i="67"/>
  <c r="E38" i="67"/>
  <c r="E39" i="67"/>
  <c r="E42" i="67"/>
  <c r="E41" i="67" s="1"/>
  <c r="D35" i="67"/>
  <c r="D41" i="67"/>
  <c r="H18" i="67"/>
  <c r="E18" i="67"/>
  <c r="H17" i="67"/>
  <c r="E17" i="67"/>
  <c r="H16" i="67"/>
  <c r="E16" i="67"/>
  <c r="H15" i="67"/>
  <c r="E15" i="67"/>
  <c r="H14" i="67"/>
  <c r="E14" i="67"/>
  <c r="H13" i="67"/>
  <c r="E13" i="67"/>
  <c r="H12" i="67"/>
  <c r="E12" i="67"/>
  <c r="H11" i="67"/>
  <c r="E11" i="67"/>
  <c r="H10" i="67"/>
  <c r="E10" i="67"/>
  <c r="H9" i="67"/>
  <c r="E9" i="67"/>
  <c r="A3" i="54"/>
  <c r="C9" i="52"/>
  <c r="J9" i="52" s="1"/>
  <c r="C13" i="52"/>
  <c r="J13" i="52" s="1"/>
  <c r="D30" i="65"/>
  <c r="G30" i="65" s="1"/>
  <c r="D29" i="65"/>
  <c r="G29" i="65" s="1"/>
  <c r="D28" i="65"/>
  <c r="G28" i="65" s="1"/>
  <c r="F27" i="65"/>
  <c r="F20" i="65" s="1"/>
  <c r="E27" i="65"/>
  <c r="E20" i="65" s="1"/>
  <c r="C27" i="65"/>
  <c r="C20" i="65" s="1"/>
  <c r="B27" i="65"/>
  <c r="B20" i="65" s="1"/>
  <c r="B15" i="65"/>
  <c r="B8" i="65" s="1"/>
  <c r="D26" i="65"/>
  <c r="G26" i="65" s="1"/>
  <c r="D25" i="65"/>
  <c r="G25" i="65" s="1"/>
  <c r="D24" i="65"/>
  <c r="G24" i="65" s="1"/>
  <c r="D23" i="65"/>
  <c r="D21" i="65"/>
  <c r="G21" i="65" s="1"/>
  <c r="D22" i="65"/>
  <c r="D9" i="65"/>
  <c r="G9" i="65" s="1"/>
  <c r="D10" i="65"/>
  <c r="G10" i="65" s="1"/>
  <c r="D11" i="65"/>
  <c r="G11" i="65" s="1"/>
  <c r="D12" i="65"/>
  <c r="G12" i="65" s="1"/>
  <c r="D13" i="65"/>
  <c r="G13" i="65" s="1"/>
  <c r="D14" i="65"/>
  <c r="G14" i="65" s="1"/>
  <c r="D16" i="65"/>
  <c r="G16" i="65" s="1"/>
  <c r="D17" i="65"/>
  <c r="G17" i="65" s="1"/>
  <c r="D18" i="65"/>
  <c r="G18" i="65" s="1"/>
  <c r="F15" i="65"/>
  <c r="F8" i="65" s="1"/>
  <c r="E15" i="65"/>
  <c r="E8" i="65" s="1"/>
  <c r="C15" i="65"/>
  <c r="C8" i="65" s="1"/>
  <c r="I38" i="55"/>
  <c r="I37" i="55" s="1"/>
  <c r="A3" i="53"/>
  <c r="A3" i="55" s="1"/>
  <c r="E18" i="54"/>
  <c r="D18" i="54"/>
  <c r="C18" i="54"/>
  <c r="H30" i="55"/>
  <c r="G30" i="55"/>
  <c r="E30" i="55"/>
  <c r="D30" i="55"/>
  <c r="C56" i="51"/>
  <c r="B56" i="51"/>
  <c r="C30" i="51"/>
  <c r="B30" i="51"/>
  <c r="C76" i="62"/>
  <c r="B8" i="51"/>
  <c r="D28" i="61"/>
  <c r="G28" i="61" s="1"/>
  <c r="D27" i="61"/>
  <c r="G27" i="61" s="1"/>
  <c r="D26" i="61"/>
  <c r="G26" i="61" s="1"/>
  <c r="D25" i="61"/>
  <c r="G25" i="61" s="1"/>
  <c r="D24" i="61"/>
  <c r="G24" i="61" s="1"/>
  <c r="D23" i="61"/>
  <c r="G23" i="61" s="1"/>
  <c r="D22" i="61"/>
  <c r="G22" i="61" s="1"/>
  <c r="D21" i="61"/>
  <c r="D17" i="61"/>
  <c r="G17" i="61" s="1"/>
  <c r="D16" i="61"/>
  <c r="G16" i="61" s="1"/>
  <c r="D15" i="61"/>
  <c r="G15" i="61" s="1"/>
  <c r="D14" i="61"/>
  <c r="G14" i="61" s="1"/>
  <c r="D13" i="61"/>
  <c r="G13" i="61" s="1"/>
  <c r="D12" i="61"/>
  <c r="G12" i="61" s="1"/>
  <c r="D11" i="61"/>
  <c r="G11" i="61" s="1"/>
  <c r="D10" i="61"/>
  <c r="G10" i="61" s="1"/>
  <c r="I78" i="55"/>
  <c r="I77" i="55"/>
  <c r="I72" i="55"/>
  <c r="I71" i="55" s="1"/>
  <c r="I65" i="55"/>
  <c r="I64" i="55"/>
  <c r="I62" i="55"/>
  <c r="I61" i="55"/>
  <c r="I60" i="55"/>
  <c r="I59" i="55"/>
  <c r="I57" i="55"/>
  <c r="I56" i="55"/>
  <c r="I55" i="55"/>
  <c r="I54" i="55"/>
  <c r="I53" i="55"/>
  <c r="I52" i="55"/>
  <c r="I51" i="55"/>
  <c r="I50" i="55"/>
  <c r="I41" i="55"/>
  <c r="I40" i="55"/>
  <c r="C31" i="54"/>
  <c r="F31" i="54" s="1"/>
  <c r="F68" i="51"/>
  <c r="G24" i="52"/>
  <c r="G25" i="52"/>
  <c r="G26" i="52"/>
  <c r="G14" i="52"/>
  <c r="G15" i="52"/>
  <c r="G16" i="52"/>
  <c r="G22" i="52"/>
  <c r="G21" i="52"/>
  <c r="G20" i="52"/>
  <c r="G12" i="52"/>
  <c r="G11" i="52"/>
  <c r="G10" i="52"/>
  <c r="E80" i="62"/>
  <c r="H80" i="62" s="1"/>
  <c r="E79" i="62"/>
  <c r="H79" i="62" s="1"/>
  <c r="E78" i="62"/>
  <c r="H78" i="62" s="1"/>
  <c r="E77" i="62"/>
  <c r="H77" i="62" s="1"/>
  <c r="E74" i="62"/>
  <c r="H74" i="62" s="1"/>
  <c r="E66" i="62"/>
  <c r="H66" i="62" s="1"/>
  <c r="H67" i="62"/>
  <c r="E68" i="62"/>
  <c r="H68" i="62" s="1"/>
  <c r="E69" i="62"/>
  <c r="H69" i="62" s="1"/>
  <c r="E70" i="62"/>
  <c r="H70" i="62" s="1"/>
  <c r="E71" i="62"/>
  <c r="H71" i="62" s="1"/>
  <c r="E72" i="62"/>
  <c r="H72" i="62" s="1"/>
  <c r="E73" i="62"/>
  <c r="H73" i="62" s="1"/>
  <c r="E64" i="62"/>
  <c r="H64" i="62" s="1"/>
  <c r="E63" i="62"/>
  <c r="H63" i="62" s="1"/>
  <c r="E62" i="62"/>
  <c r="H62" i="62" s="1"/>
  <c r="E61" i="62"/>
  <c r="H61" i="62" s="1"/>
  <c r="E60" i="62"/>
  <c r="H60" i="62" s="1"/>
  <c r="E59" i="62"/>
  <c r="H59" i="62" s="1"/>
  <c r="E58" i="62"/>
  <c r="E57" i="62" s="1"/>
  <c r="E55" i="62"/>
  <c r="H55" i="62" s="1"/>
  <c r="E54" i="62"/>
  <c r="H54" i="62" s="1"/>
  <c r="E53" i="62"/>
  <c r="H53" i="62" s="1"/>
  <c r="E52" i="62"/>
  <c r="H52" i="62" s="1"/>
  <c r="E51" i="62"/>
  <c r="H51" i="62" s="1"/>
  <c r="E50" i="62"/>
  <c r="E49" i="62"/>
  <c r="H49" i="62" s="1"/>
  <c r="E48" i="62"/>
  <c r="H48" i="62" s="1"/>
  <c r="E44" i="62"/>
  <c r="H44" i="62" s="1"/>
  <c r="E43" i="62"/>
  <c r="H43" i="62" s="1"/>
  <c r="E42" i="62"/>
  <c r="E41" i="62"/>
  <c r="H41" i="62" s="1"/>
  <c r="E38" i="62"/>
  <c r="H38" i="62" s="1"/>
  <c r="E37" i="62"/>
  <c r="H37" i="62" s="1"/>
  <c r="E36" i="62"/>
  <c r="H36" i="62" s="1"/>
  <c r="E35" i="62"/>
  <c r="H35" i="62" s="1"/>
  <c r="E34" i="62"/>
  <c r="H34" i="62" s="1"/>
  <c r="E33" i="62"/>
  <c r="H33" i="62" s="1"/>
  <c r="E32" i="62"/>
  <c r="H32" i="62" s="1"/>
  <c r="E31" i="62"/>
  <c r="H31" i="62" s="1"/>
  <c r="E30" i="62"/>
  <c r="E27" i="62"/>
  <c r="H27" i="62" s="1"/>
  <c r="E26" i="62"/>
  <c r="H26" i="62" s="1"/>
  <c r="E24" i="62"/>
  <c r="H24" i="62" s="1"/>
  <c r="E23" i="62"/>
  <c r="H23" i="62" s="1"/>
  <c r="E21" i="62"/>
  <c r="H21" i="62" s="1"/>
  <c r="E22" i="62"/>
  <c r="H22" i="62" s="1"/>
  <c r="E18" i="62"/>
  <c r="H18" i="62" s="1"/>
  <c r="E17" i="62"/>
  <c r="H17" i="62" s="1"/>
  <c r="E16" i="62"/>
  <c r="H16" i="62" s="1"/>
  <c r="E15" i="62"/>
  <c r="H15" i="62" s="1"/>
  <c r="E14" i="62"/>
  <c r="H14" i="62" s="1"/>
  <c r="E13" i="62"/>
  <c r="H13" i="62" s="1"/>
  <c r="E11" i="62"/>
  <c r="H11" i="62" s="1"/>
  <c r="E12" i="62"/>
  <c r="F11" i="55"/>
  <c r="D17" i="55"/>
  <c r="G41" i="51"/>
  <c r="F41" i="51"/>
  <c r="F19" i="52"/>
  <c r="F26" i="51"/>
  <c r="C24" i="51"/>
  <c r="C16" i="51"/>
  <c r="E44" i="54"/>
  <c r="F46" i="54" s="1"/>
  <c r="D44" i="54"/>
  <c r="F45" i="54" s="1"/>
  <c r="C44" i="54"/>
  <c r="F44" i="54" s="1"/>
  <c r="E41" i="54"/>
  <c r="F43" i="54" s="1"/>
  <c r="D41" i="54"/>
  <c r="F42" i="54" s="1"/>
  <c r="C41" i="54"/>
  <c r="F41" i="54" s="1"/>
  <c r="E31" i="54"/>
  <c r="F33" i="54" s="1"/>
  <c r="D31" i="54"/>
  <c r="F32" i="54" s="1"/>
  <c r="E9" i="54"/>
  <c r="E8" i="20"/>
  <c r="E14" i="54"/>
  <c r="E22" i="54" s="1"/>
  <c r="E24" i="54" s="1"/>
  <c r="E26" i="54" s="1"/>
  <c r="E35" i="54" s="1"/>
  <c r="E11" i="20"/>
  <c r="D14" i="54"/>
  <c r="D11" i="20"/>
  <c r="C14" i="54"/>
  <c r="C11" i="20"/>
  <c r="F11" i="20" s="1"/>
  <c r="D9" i="54"/>
  <c r="D8" i="20"/>
  <c r="D14" i="20" s="1"/>
  <c r="D18" i="20" s="1"/>
  <c r="D20" i="20" s="1"/>
  <c r="C9" i="54"/>
  <c r="C8" i="20"/>
  <c r="H42" i="62"/>
  <c r="C10" i="62"/>
  <c r="C20" i="62"/>
  <c r="C29" i="62"/>
  <c r="C40" i="62"/>
  <c r="C47" i="62"/>
  <c r="C57" i="62"/>
  <c r="C65" i="62"/>
  <c r="G10" i="62"/>
  <c r="G20" i="62"/>
  <c r="G29" i="62"/>
  <c r="G40" i="62"/>
  <c r="G47" i="62"/>
  <c r="G57" i="62"/>
  <c r="G65" i="62"/>
  <c r="G76" i="62"/>
  <c r="F10" i="62"/>
  <c r="F20" i="62"/>
  <c r="F29" i="62"/>
  <c r="F40" i="62"/>
  <c r="F47" i="62"/>
  <c r="F57" i="62"/>
  <c r="F65" i="62"/>
  <c r="F76" i="62"/>
  <c r="D10" i="62"/>
  <c r="D29" i="62"/>
  <c r="D40" i="62"/>
  <c r="D47" i="62"/>
  <c r="D57" i="62"/>
  <c r="D65" i="62"/>
  <c r="D76" i="62"/>
  <c r="C9" i="61"/>
  <c r="C20" i="61"/>
  <c r="C31" i="38"/>
  <c r="H32" i="38" s="1"/>
  <c r="B31" i="38"/>
  <c r="H31" i="38" s="1"/>
  <c r="F9" i="61"/>
  <c r="F20" i="61"/>
  <c r="F31" i="38"/>
  <c r="H35" i="38" s="1"/>
  <c r="D9" i="52"/>
  <c r="D13" i="52"/>
  <c r="E9" i="52"/>
  <c r="E8" i="52" s="1"/>
  <c r="E18" i="52" s="1"/>
  <c r="E13" i="52"/>
  <c r="F9" i="52"/>
  <c r="F13" i="52"/>
  <c r="F37" i="51"/>
  <c r="F30" i="51"/>
  <c r="F22" i="51"/>
  <c r="F18" i="51"/>
  <c r="F8" i="51"/>
  <c r="F54" i="51"/>
  <c r="F58" i="51"/>
  <c r="F62" i="51"/>
  <c r="F44" i="2"/>
  <c r="F38" i="2"/>
  <c r="F34" i="2"/>
  <c r="F29" i="2"/>
  <c r="F16" i="2"/>
  <c r="B29" i="2"/>
  <c r="B16" i="2"/>
  <c r="G37" i="51"/>
  <c r="G30" i="51"/>
  <c r="G26" i="51"/>
  <c r="G22" i="51"/>
  <c r="G18" i="51"/>
  <c r="G8" i="51"/>
  <c r="G54" i="51"/>
  <c r="G58" i="51"/>
  <c r="G62" i="51"/>
  <c r="G68" i="51"/>
  <c r="G44" i="2"/>
  <c r="G38" i="2"/>
  <c r="G34" i="2"/>
  <c r="G29" i="2"/>
  <c r="G16" i="2"/>
  <c r="B40" i="51"/>
  <c r="B37" i="51"/>
  <c r="B24" i="51"/>
  <c r="B16" i="51"/>
  <c r="C18" i="6"/>
  <c r="D18" i="6"/>
  <c r="E18" i="6"/>
  <c r="C40" i="51"/>
  <c r="C37" i="51"/>
  <c r="C8" i="51"/>
  <c r="C29" i="2"/>
  <c r="C16" i="2"/>
  <c r="E20" i="61"/>
  <c r="B20" i="61"/>
  <c r="E9" i="61"/>
  <c r="B9" i="61"/>
  <c r="I13" i="52"/>
  <c r="K17" i="53"/>
  <c r="K16" i="53"/>
  <c r="K15" i="53"/>
  <c r="K14" i="53"/>
  <c r="K11" i="53"/>
  <c r="K10" i="53"/>
  <c r="K9" i="53"/>
  <c r="K8" i="53"/>
  <c r="F10" i="55"/>
  <c r="H39" i="55"/>
  <c r="G39" i="55"/>
  <c r="E39" i="55"/>
  <c r="D39" i="55"/>
  <c r="E17" i="55"/>
  <c r="H17" i="55"/>
  <c r="G17" i="55"/>
  <c r="J13" i="53"/>
  <c r="I13" i="53"/>
  <c r="H13" i="53"/>
  <c r="G13" i="53"/>
  <c r="F13" i="53"/>
  <c r="F7" i="53"/>
  <c r="E13" i="53"/>
  <c r="D13" i="53"/>
  <c r="C13" i="53"/>
  <c r="B13" i="53"/>
  <c r="J7" i="53"/>
  <c r="I7" i="53"/>
  <c r="H7" i="53"/>
  <c r="H19" i="53" s="1"/>
  <c r="G7" i="53"/>
  <c r="E7" i="53"/>
  <c r="E19" i="53" s="1"/>
  <c r="D7" i="53"/>
  <c r="C7" i="53"/>
  <c r="B7" i="53"/>
  <c r="B19" i="53" s="1"/>
  <c r="E77" i="54"/>
  <c r="E75" i="54"/>
  <c r="E81" i="54"/>
  <c r="E83" i="54"/>
  <c r="C78" i="54"/>
  <c r="C79" i="54"/>
  <c r="C75" i="54"/>
  <c r="C81" i="54"/>
  <c r="D77" i="54"/>
  <c r="D83" i="54"/>
  <c r="D81" i="54"/>
  <c r="D75" i="54"/>
  <c r="E65" i="54"/>
  <c r="E63" i="54"/>
  <c r="E61" i="54"/>
  <c r="E60" i="54"/>
  <c r="E57" i="54"/>
  <c r="D65" i="54"/>
  <c r="D63" i="54"/>
  <c r="D61" i="54"/>
  <c r="D60" i="54"/>
  <c r="D57" i="54"/>
  <c r="C60" i="54"/>
  <c r="C61" i="54"/>
  <c r="C57" i="54"/>
  <c r="C63" i="54"/>
  <c r="I36" i="55"/>
  <c r="I35" i="55"/>
  <c r="I34" i="55"/>
  <c r="I33" i="55"/>
  <c r="I32" i="55"/>
  <c r="I31" i="55"/>
  <c r="I29" i="55"/>
  <c r="I28" i="55"/>
  <c r="I27" i="55"/>
  <c r="I26" i="55"/>
  <c r="I25" i="55"/>
  <c r="I24" i="55"/>
  <c r="I23" i="55"/>
  <c r="I22" i="55"/>
  <c r="I21" i="55"/>
  <c r="I20" i="55"/>
  <c r="I19" i="55"/>
  <c r="I16" i="55"/>
  <c r="I15" i="55"/>
  <c r="I14" i="55"/>
  <c r="I13" i="55"/>
  <c r="I11" i="55"/>
  <c r="I10" i="55"/>
  <c r="F64" i="55"/>
  <c r="F63" i="55" s="1"/>
  <c r="F50" i="55"/>
  <c r="F51" i="55"/>
  <c r="F52" i="55"/>
  <c r="F53" i="55"/>
  <c r="F54" i="55"/>
  <c r="F55" i="55"/>
  <c r="F56" i="55"/>
  <c r="F57" i="55"/>
  <c r="F59" i="55"/>
  <c r="F58" i="55" s="1"/>
  <c r="F41" i="55"/>
  <c r="F40" i="55"/>
  <c r="F38" i="55"/>
  <c r="F37" i="55" s="1"/>
  <c r="F32" i="55"/>
  <c r="F33" i="55"/>
  <c r="F34" i="55"/>
  <c r="F35" i="55"/>
  <c r="F36" i="55"/>
  <c r="F13" i="55"/>
  <c r="F14" i="55"/>
  <c r="F15" i="55"/>
  <c r="F16" i="55"/>
  <c r="F19" i="55"/>
  <c r="F20" i="55"/>
  <c r="F21" i="55"/>
  <c r="F22" i="55"/>
  <c r="F23" i="55"/>
  <c r="F24" i="55"/>
  <c r="F25" i="55"/>
  <c r="F26" i="55"/>
  <c r="F27" i="55"/>
  <c r="F28" i="55"/>
  <c r="F29" i="55"/>
  <c r="F71" i="55"/>
  <c r="D79" i="55"/>
  <c r="E79" i="55"/>
  <c r="F78" i="55"/>
  <c r="F77" i="55"/>
  <c r="F79" i="55" s="1"/>
  <c r="H79" i="55"/>
  <c r="H71" i="55"/>
  <c r="H49" i="55"/>
  <c r="H58" i="55"/>
  <c r="H63" i="55"/>
  <c r="H37" i="55"/>
  <c r="G79" i="55"/>
  <c r="G71" i="55"/>
  <c r="G63" i="55"/>
  <c r="G58" i="55"/>
  <c r="G49" i="55"/>
  <c r="G37" i="55"/>
  <c r="E71" i="55"/>
  <c r="E63" i="55"/>
  <c r="E58" i="55"/>
  <c r="E49" i="55"/>
  <c r="E37" i="55"/>
  <c r="D71" i="55"/>
  <c r="D37" i="55"/>
  <c r="D49" i="55"/>
  <c r="D58" i="55"/>
  <c r="D63" i="55"/>
  <c r="C23" i="52"/>
  <c r="D23" i="52"/>
  <c r="E23" i="52"/>
  <c r="F23" i="52"/>
  <c r="C19" i="52"/>
  <c r="D19" i="52"/>
  <c r="G19" i="52" s="1"/>
  <c r="E19" i="52"/>
  <c r="I23" i="52"/>
  <c r="H23" i="52"/>
  <c r="I19" i="52"/>
  <c r="H19" i="52"/>
  <c r="I9" i="52"/>
  <c r="H9" i="52"/>
  <c r="H13" i="52"/>
  <c r="H8" i="52" s="1"/>
  <c r="H18" i="52" s="1"/>
  <c r="E30" i="50"/>
  <c r="I30" i="50" s="1"/>
  <c r="E29" i="50"/>
  <c r="I29" i="50" s="1"/>
  <c r="E28" i="50"/>
  <c r="E27" i="50"/>
  <c r="I27" i="50" s="1"/>
  <c r="E26" i="50"/>
  <c r="I26" i="50" s="1"/>
  <c r="E25" i="50"/>
  <c r="I25" i="50" s="1"/>
  <c r="E24" i="50"/>
  <c r="I24" i="50" s="1"/>
  <c r="E23" i="50"/>
  <c r="E22" i="50"/>
  <c r="E21" i="50"/>
  <c r="I21" i="50" s="1"/>
  <c r="E20" i="50"/>
  <c r="E19" i="50"/>
  <c r="E18" i="50"/>
  <c r="I18" i="50" s="1"/>
  <c r="E17" i="50"/>
  <c r="I17" i="50" s="1"/>
  <c r="E16" i="50"/>
  <c r="E15" i="50"/>
  <c r="E14" i="50"/>
  <c r="E13" i="50"/>
  <c r="I13" i="50" s="1"/>
  <c r="E12" i="50"/>
  <c r="I12" i="50" s="1"/>
  <c r="E11" i="50"/>
  <c r="H10" i="50"/>
  <c r="E9" i="50"/>
  <c r="D8" i="38"/>
  <c r="G8" i="38" s="1"/>
  <c r="D9" i="38"/>
  <c r="G9" i="38" s="1"/>
  <c r="D10" i="38"/>
  <c r="G10" i="38" s="1"/>
  <c r="D11" i="38"/>
  <c r="G11" i="38" s="1"/>
  <c r="D12" i="38"/>
  <c r="G12" i="38" s="1"/>
  <c r="D13" i="38"/>
  <c r="G13" i="38" s="1"/>
  <c r="D14" i="38"/>
  <c r="G14" i="38" s="1"/>
  <c r="D15" i="38"/>
  <c r="G15" i="38" s="1"/>
  <c r="D16" i="38"/>
  <c r="G16" i="38" s="1"/>
  <c r="D17" i="38"/>
  <c r="D25" i="38"/>
  <c r="D26" i="38"/>
  <c r="D27" i="38"/>
  <c r="D28" i="38"/>
  <c r="D29" i="38"/>
  <c r="D30" i="38"/>
  <c r="D18" i="38"/>
  <c r="D19" i="38"/>
  <c r="D20" i="38"/>
  <c r="D21" i="38"/>
  <c r="D22" i="38"/>
  <c r="D23" i="38"/>
  <c r="D24" i="38"/>
  <c r="A3" i="27"/>
  <c r="A3" i="20"/>
  <c r="A3" i="32"/>
  <c r="A3" i="42"/>
  <c r="B3" i="19"/>
  <c r="A3" i="16"/>
  <c r="A4" i="45"/>
  <c r="A4" i="44"/>
  <c r="A4" i="38"/>
  <c r="A4" i="37"/>
  <c r="A3" i="6"/>
  <c r="A3" i="28"/>
  <c r="A3" i="85" s="1"/>
  <c r="A3" i="24"/>
  <c r="A3" i="21"/>
  <c r="A3" i="13"/>
  <c r="A3" i="26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17" i="38"/>
  <c r="D38" i="42"/>
  <c r="G38" i="42" s="1"/>
  <c r="D37" i="42"/>
  <c r="G37" i="42" s="1"/>
  <c r="D36" i="42"/>
  <c r="G36" i="42" s="1"/>
  <c r="D9" i="6"/>
  <c r="F22" i="45"/>
  <c r="H26" i="45" s="1"/>
  <c r="E22" i="45"/>
  <c r="H25" i="45" s="1"/>
  <c r="B22" i="45"/>
  <c r="H22" i="45" s="1"/>
  <c r="D58" i="1"/>
  <c r="C58" i="1"/>
  <c r="C51" i="1"/>
  <c r="C45" i="1"/>
  <c r="F19" i="20" s="1"/>
  <c r="C31" i="1"/>
  <c r="C27" i="1"/>
  <c r="C41" i="1"/>
  <c r="C8" i="24"/>
  <c r="C32" i="24"/>
  <c r="D51" i="1"/>
  <c r="D45" i="1"/>
  <c r="D31" i="1"/>
  <c r="D27" i="1"/>
  <c r="D41" i="1"/>
  <c r="D18" i="1"/>
  <c r="D15" i="1"/>
  <c r="D7" i="1"/>
  <c r="C18" i="1"/>
  <c r="C15" i="1"/>
  <c r="C7" i="1"/>
  <c r="D12" i="42"/>
  <c r="G12" i="42" s="1"/>
  <c r="D11" i="42"/>
  <c r="G11" i="42" s="1"/>
  <c r="D21" i="42"/>
  <c r="G21" i="42" s="1"/>
  <c r="D20" i="42"/>
  <c r="D19" i="42"/>
  <c r="G19" i="42" s="1"/>
  <c r="D18" i="42"/>
  <c r="G18" i="42" s="1"/>
  <c r="D17" i="42"/>
  <c r="G17" i="42" s="1"/>
  <c r="D16" i="42"/>
  <c r="G16" i="42" s="1"/>
  <c r="D15" i="42"/>
  <c r="G15" i="42" s="1"/>
  <c r="D25" i="42"/>
  <c r="G25" i="42" s="1"/>
  <c r="D24" i="42"/>
  <c r="G24" i="42" s="1"/>
  <c r="D23" i="42"/>
  <c r="G23" i="42" s="1"/>
  <c r="D28" i="42"/>
  <c r="G28" i="42" s="1"/>
  <c r="D27" i="42"/>
  <c r="D35" i="42"/>
  <c r="D34" i="42" s="1"/>
  <c r="D32" i="42"/>
  <c r="G32" i="42" s="1"/>
  <c r="D31" i="42"/>
  <c r="G31" i="42" s="1"/>
  <c r="D30" i="42"/>
  <c r="G30" i="42" s="1"/>
  <c r="D33" i="42"/>
  <c r="G33" i="42" s="1"/>
  <c r="F34" i="42"/>
  <c r="E34" i="42"/>
  <c r="C34" i="42"/>
  <c r="B34" i="42"/>
  <c r="F29" i="42"/>
  <c r="E29" i="42"/>
  <c r="C29" i="42"/>
  <c r="B29" i="42"/>
  <c r="F26" i="42"/>
  <c r="E26" i="42"/>
  <c r="C26" i="42"/>
  <c r="B26" i="42"/>
  <c r="F22" i="42"/>
  <c r="E22" i="42"/>
  <c r="C22" i="42"/>
  <c r="B22" i="42"/>
  <c r="F13" i="42"/>
  <c r="E13" i="42"/>
  <c r="B13" i="42"/>
  <c r="B39" i="42" s="1"/>
  <c r="H39" i="42" s="1"/>
  <c r="D34" i="24"/>
  <c r="E63" i="23"/>
  <c r="E26" i="20"/>
  <c r="D26" i="20"/>
  <c r="C26" i="20"/>
  <c r="D31" i="19"/>
  <c r="D19" i="19"/>
  <c r="C31" i="19"/>
  <c r="C19" i="19"/>
  <c r="E29" i="16"/>
  <c r="E28" i="16"/>
  <c r="E27" i="16"/>
  <c r="E26" i="16"/>
  <c r="E25" i="16"/>
  <c r="E24" i="16"/>
  <c r="E23" i="16"/>
  <c r="E22" i="16"/>
  <c r="E21" i="16"/>
  <c r="E20" i="16"/>
  <c r="E9" i="16"/>
  <c r="E10" i="16"/>
  <c r="E11" i="16"/>
  <c r="E12" i="16"/>
  <c r="E13" i="16"/>
  <c r="E14" i="16"/>
  <c r="E15" i="16"/>
  <c r="E16" i="16"/>
  <c r="E17" i="16"/>
  <c r="E8" i="16"/>
  <c r="D30" i="16"/>
  <c r="D18" i="16"/>
  <c r="C30" i="16"/>
  <c r="C18" i="16"/>
  <c r="G10" i="45"/>
  <c r="G12" i="45"/>
  <c r="G14" i="45"/>
  <c r="G16" i="45"/>
  <c r="G18" i="45"/>
  <c r="G20" i="45"/>
  <c r="D10" i="45"/>
  <c r="D11" i="45"/>
  <c r="G11" i="45" s="1"/>
  <c r="D12" i="45"/>
  <c r="D13" i="45"/>
  <c r="G13" i="45" s="1"/>
  <c r="D14" i="45"/>
  <c r="D15" i="45"/>
  <c r="G15" i="45" s="1"/>
  <c r="D16" i="45"/>
  <c r="D17" i="45"/>
  <c r="G17" i="45" s="1"/>
  <c r="D18" i="45"/>
  <c r="D19" i="45"/>
  <c r="G19" i="45" s="1"/>
  <c r="D20" i="45"/>
  <c r="D21" i="45"/>
  <c r="G21" i="45" s="1"/>
  <c r="F14" i="44"/>
  <c r="H18" i="44" s="1"/>
  <c r="E14" i="44"/>
  <c r="H17" i="44" s="1"/>
  <c r="B14" i="44"/>
  <c r="H14" i="44" s="1"/>
  <c r="D10" i="44"/>
  <c r="G10" i="44" s="1"/>
  <c r="D11" i="44"/>
  <c r="G11" i="44" s="1"/>
  <c r="D12" i="44"/>
  <c r="G12" i="44" s="1"/>
  <c r="E31" i="38"/>
  <c r="H34" i="38" s="1"/>
  <c r="F26" i="6"/>
  <c r="G26" i="6" s="1"/>
  <c r="F27" i="6"/>
  <c r="G27" i="6" s="1"/>
  <c r="F25" i="6"/>
  <c r="G25" i="6" s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1" i="6"/>
  <c r="G11" i="6" s="1"/>
  <c r="F12" i="6"/>
  <c r="G12" i="6" s="1"/>
  <c r="F13" i="6"/>
  <c r="G13" i="6" s="1"/>
  <c r="F14" i="6"/>
  <c r="G14" i="6" s="1"/>
  <c r="F15" i="6"/>
  <c r="G15" i="6" s="1"/>
  <c r="F16" i="6"/>
  <c r="G16" i="6" s="1"/>
  <c r="F10" i="6"/>
  <c r="G10" i="6" s="1"/>
  <c r="F14" i="37"/>
  <c r="E14" i="37"/>
  <c r="C14" i="37"/>
  <c r="B14" i="37"/>
  <c r="H14" i="37" s="1"/>
  <c r="D12" i="37"/>
  <c r="G12" i="37" s="1"/>
  <c r="D11" i="37"/>
  <c r="G11" i="37" s="1"/>
  <c r="D10" i="37"/>
  <c r="G10" i="37" s="1"/>
  <c r="D9" i="37"/>
  <c r="G9" i="37" s="1"/>
  <c r="D8" i="37"/>
  <c r="G8" i="37" s="1"/>
  <c r="D8" i="21"/>
  <c r="D17" i="21"/>
  <c r="E9" i="6"/>
  <c r="C9" i="6"/>
  <c r="D38" i="23"/>
  <c r="D42" i="23"/>
  <c r="C38" i="23"/>
  <c r="C42" i="23"/>
  <c r="H29" i="50"/>
  <c r="I8" i="52"/>
  <c r="I18" i="52" s="1"/>
  <c r="G35" i="42"/>
  <c r="G34" i="42" s="1"/>
  <c r="G19" i="53"/>
  <c r="D59" i="54"/>
  <c r="D67" i="54" s="1"/>
  <c r="D69" i="54" s="1"/>
  <c r="H50" i="62"/>
  <c r="I19" i="53"/>
  <c r="G20" i="42"/>
  <c r="K7" i="53"/>
  <c r="G23" i="65"/>
  <c r="H25" i="50"/>
  <c r="I9" i="50" l="1"/>
  <c r="E199" i="50"/>
  <c r="H18" i="50"/>
  <c r="C7" i="6"/>
  <c r="D46" i="62"/>
  <c r="F39" i="42"/>
  <c r="H43" i="42" s="1"/>
  <c r="F49" i="55"/>
  <c r="F69" i="55" s="1"/>
  <c r="H58" i="62"/>
  <c r="F8" i="52"/>
  <c r="F18" i="52" s="1"/>
  <c r="D8" i="52"/>
  <c r="D18" i="52" s="1"/>
  <c r="I49" i="55"/>
  <c r="H21" i="50"/>
  <c r="D7" i="6"/>
  <c r="C9" i="62"/>
  <c r="E43" i="55"/>
  <c r="C45" i="51"/>
  <c r="C58" i="51" s="1"/>
  <c r="I79" i="55"/>
  <c r="D22" i="54"/>
  <c r="D24" i="54" s="1"/>
  <c r="D26" i="54" s="1"/>
  <c r="D35" i="54" s="1"/>
  <c r="H28" i="37"/>
  <c r="H18" i="37"/>
  <c r="H25" i="37"/>
  <c r="H15" i="37"/>
  <c r="H27" i="37"/>
  <c r="H17" i="37"/>
  <c r="I157" i="71"/>
  <c r="I39" i="55"/>
  <c r="E69" i="55"/>
  <c r="F30" i="55"/>
  <c r="I17" i="55"/>
  <c r="I30" i="55"/>
  <c r="G9" i="52"/>
  <c r="J10" i="52" s="1"/>
  <c r="D61" i="1"/>
  <c r="F18" i="6"/>
  <c r="G18" i="6" s="1"/>
  <c r="D46" i="23"/>
  <c r="D59" i="23"/>
  <c r="E47" i="62"/>
  <c r="F17" i="55"/>
  <c r="G13" i="52"/>
  <c r="J14" i="52" s="1"/>
  <c r="I63" i="55"/>
  <c r="C31" i="16"/>
  <c r="D26" i="42"/>
  <c r="H57" i="62"/>
  <c r="C24" i="1"/>
  <c r="E85" i="54"/>
  <c r="E87" i="54" s="1"/>
  <c r="J19" i="53"/>
  <c r="G71" i="51"/>
  <c r="G45" i="51"/>
  <c r="G56" i="51" s="1"/>
  <c r="F9" i="62"/>
  <c r="G46" i="62"/>
  <c r="G9" i="62"/>
  <c r="C46" i="62"/>
  <c r="C82" i="62" s="1"/>
  <c r="I82" i="62" s="1"/>
  <c r="B45" i="51"/>
  <c r="B58" i="51" s="1"/>
  <c r="H25" i="67"/>
  <c r="E25" i="67"/>
  <c r="E19" i="67"/>
  <c r="H35" i="67"/>
  <c r="D24" i="1"/>
  <c r="D63" i="1" s="1"/>
  <c r="E64" i="1" s="1"/>
  <c r="C41" i="24"/>
  <c r="H26" i="50"/>
  <c r="H30" i="50"/>
  <c r="F48" i="2"/>
  <c r="G40" i="80" s="1"/>
  <c r="H12" i="50"/>
  <c r="E40" i="62"/>
  <c r="D22" i="42"/>
  <c r="K13" i="53"/>
  <c r="G27" i="42"/>
  <c r="G26" i="42" s="1"/>
  <c r="H24" i="50"/>
  <c r="B30" i="61"/>
  <c r="H30" i="61" s="1"/>
  <c r="E14" i="20"/>
  <c r="E18" i="20" s="1"/>
  <c r="E20" i="20" s="1"/>
  <c r="G23" i="52"/>
  <c r="I58" i="55"/>
  <c r="E65" i="62"/>
  <c r="D48" i="54"/>
  <c r="D29" i="42"/>
  <c r="C48" i="54"/>
  <c r="C35" i="23"/>
  <c r="D31" i="16"/>
  <c r="D32" i="19"/>
  <c r="C59" i="23"/>
  <c r="C59" i="54"/>
  <c r="C67" i="54" s="1"/>
  <c r="C69" i="54" s="1"/>
  <c r="E59" i="54"/>
  <c r="E67" i="54" s="1"/>
  <c r="E69" i="54" s="1"/>
  <c r="G9" i="61"/>
  <c r="D35" i="23"/>
  <c r="C61" i="1"/>
  <c r="H16" i="50"/>
  <c r="I16" i="50"/>
  <c r="H19" i="50"/>
  <c r="I19" i="50"/>
  <c r="H23" i="50"/>
  <c r="I23" i="50"/>
  <c r="D85" i="54"/>
  <c r="D87" i="54" s="1"/>
  <c r="F31" i="2"/>
  <c r="F71" i="51"/>
  <c r="F45" i="51"/>
  <c r="F56" i="51" s="1"/>
  <c r="D5" i="21"/>
  <c r="D44" i="67"/>
  <c r="F44" i="67"/>
  <c r="G27" i="65"/>
  <c r="H17" i="50"/>
  <c r="H20" i="50"/>
  <c r="I20" i="50"/>
  <c r="H28" i="50"/>
  <c r="I28" i="50"/>
  <c r="F39" i="55"/>
  <c r="G48" i="2"/>
  <c r="G22" i="80" s="1"/>
  <c r="K19" i="53"/>
  <c r="C46" i="23"/>
  <c r="H14" i="50"/>
  <c r="I14" i="50"/>
  <c r="C19" i="53"/>
  <c r="C31" i="2"/>
  <c r="G31" i="2"/>
  <c r="D31" i="38"/>
  <c r="H33" i="38" s="1"/>
  <c r="C30" i="61"/>
  <c r="F46" i="62"/>
  <c r="G15" i="65"/>
  <c r="D27" i="65"/>
  <c r="D20" i="65" s="1"/>
  <c r="C44" i="67"/>
  <c r="F8" i="20" s="1"/>
  <c r="G44" i="67"/>
  <c r="H11" i="50"/>
  <c r="I11" i="50"/>
  <c r="H15" i="50"/>
  <c r="I15" i="50"/>
  <c r="H22" i="50"/>
  <c r="I22" i="50"/>
  <c r="E10" i="62"/>
  <c r="C22" i="54"/>
  <c r="C24" i="54" s="1"/>
  <c r="C26" i="54" s="1"/>
  <c r="C35" i="54" s="1"/>
  <c r="E48" i="54"/>
  <c r="C77" i="54"/>
  <c r="C85" i="54" s="1"/>
  <c r="C87" i="54" s="1"/>
  <c r="D9" i="61"/>
  <c r="G29" i="42"/>
  <c r="H27" i="50"/>
  <c r="H40" i="62"/>
  <c r="H47" i="62"/>
  <c r="B31" i="2"/>
  <c r="H76" i="62"/>
  <c r="A4" i="71"/>
  <c r="F31" i="65"/>
  <c r="G21" i="61"/>
  <c r="G20" i="61" s="1"/>
  <c r="D20" i="61"/>
  <c r="E76" i="62"/>
  <c r="E18" i="16"/>
  <c r="H9" i="50"/>
  <c r="H13" i="50"/>
  <c r="C14" i="20"/>
  <c r="C18" i="20" s="1"/>
  <c r="C20" i="20" s="1"/>
  <c r="H30" i="62"/>
  <c r="H29" i="62" s="1"/>
  <c r="E29" i="62"/>
  <c r="E7" i="6"/>
  <c r="E30" i="16"/>
  <c r="F19" i="53"/>
  <c r="F30" i="61"/>
  <c r="H34" i="61" s="1"/>
  <c r="F10" i="54"/>
  <c r="F15" i="54"/>
  <c r="F11" i="54"/>
  <c r="C8" i="52"/>
  <c r="C18" i="52" s="1"/>
  <c r="J20" i="52" s="1"/>
  <c r="E39" i="42"/>
  <c r="H42" i="42" s="1"/>
  <c r="D69" i="55"/>
  <c r="D19" i="53"/>
  <c r="G43" i="55"/>
  <c r="F9" i="54"/>
  <c r="F14" i="54"/>
  <c r="F16" i="54"/>
  <c r="C32" i="19"/>
  <c r="G69" i="55"/>
  <c r="H69" i="55"/>
  <c r="H43" i="55"/>
  <c r="E30" i="61"/>
  <c r="D43" i="55"/>
  <c r="C31" i="65"/>
  <c r="C14" i="42" s="1"/>
  <c r="B31" i="65"/>
  <c r="E31" i="65"/>
  <c r="E35" i="67"/>
  <c r="F9" i="6"/>
  <c r="H9" i="6" s="1"/>
  <c r="H65" i="62"/>
  <c r="G8" i="65"/>
  <c r="D14" i="37"/>
  <c r="G22" i="42"/>
  <c r="D15" i="65"/>
  <c r="D8" i="65" s="1"/>
  <c r="G22" i="65"/>
  <c r="H12" i="62"/>
  <c r="H10" i="62" s="1"/>
  <c r="H31" i="61" l="1"/>
  <c r="C9" i="44"/>
  <c r="D14" i="42"/>
  <c r="C13" i="42"/>
  <c r="C39" i="42" s="1"/>
  <c r="H40" i="42" s="1"/>
  <c r="E74" i="55"/>
  <c r="H18" i="6"/>
  <c r="G82" i="62"/>
  <c r="I86" i="62" s="1"/>
  <c r="F43" i="55"/>
  <c r="F74" i="55" s="1"/>
  <c r="J81" i="55" s="1"/>
  <c r="I43" i="55"/>
  <c r="I69" i="55"/>
  <c r="F82" i="62"/>
  <c r="I85" i="62" s="1"/>
  <c r="H26" i="37"/>
  <c r="H16" i="37"/>
  <c r="G72" i="51"/>
  <c r="H58" i="51"/>
  <c r="H59" i="51"/>
  <c r="D61" i="23"/>
  <c r="D64" i="23" s="1"/>
  <c r="H45" i="67"/>
  <c r="H20" i="67"/>
  <c r="H19" i="67"/>
  <c r="E5" i="21"/>
  <c r="C63" i="1"/>
  <c r="E63" i="1" s="1"/>
  <c r="D42" i="24"/>
  <c r="G50" i="2"/>
  <c r="G30" i="61"/>
  <c r="G8" i="52"/>
  <c r="G18" i="52" s="1"/>
  <c r="J19" i="52" s="1"/>
  <c r="D31" i="65"/>
  <c r="D22" i="21"/>
  <c r="E22" i="21" s="1"/>
  <c r="H74" i="55"/>
  <c r="J83" i="55" s="1"/>
  <c r="H44" i="67"/>
  <c r="G20" i="65"/>
  <c r="G31" i="65" s="1"/>
  <c r="E46" i="62"/>
  <c r="C61" i="23"/>
  <c r="C64" i="23" s="1"/>
  <c r="E64" i="23" s="1"/>
  <c r="D74" i="55"/>
  <c r="J79" i="55" s="1"/>
  <c r="F72" i="51"/>
  <c r="E44" i="67"/>
  <c r="G74" i="55"/>
  <c r="J82" i="55" s="1"/>
  <c r="F50" i="2"/>
  <c r="H50" i="2" s="1"/>
  <c r="G38" i="75"/>
  <c r="G31" i="38"/>
  <c r="H36" i="38" s="1"/>
  <c r="J89" i="55"/>
  <c r="I46" i="55"/>
  <c r="E31" i="16"/>
  <c r="H46" i="62"/>
  <c r="D30" i="61"/>
  <c r="J80" i="55"/>
  <c r="J86" i="55"/>
  <c r="G14" i="37"/>
  <c r="H29" i="37" s="1"/>
  <c r="F7" i="6"/>
  <c r="H7" i="6" s="1"/>
  <c r="G9" i="6"/>
  <c r="G7" i="6" s="1"/>
  <c r="C9" i="45" l="1"/>
  <c r="C14" i="44"/>
  <c r="D9" i="44"/>
  <c r="G9" i="44" s="1"/>
  <c r="G14" i="42"/>
  <c r="G13" i="42" s="1"/>
  <c r="G39" i="42" s="1"/>
  <c r="H44" i="42" s="1"/>
  <c r="D13" i="42"/>
  <c r="D39" i="42" s="1"/>
  <c r="H41" i="42" s="1"/>
  <c r="J87" i="55"/>
  <c r="I74" i="55"/>
  <c r="J84" i="55" s="1"/>
  <c r="H72" i="51"/>
  <c r="H51" i="2"/>
  <c r="J88" i="55"/>
  <c r="J85" i="55"/>
  <c r="H73" i="51"/>
  <c r="H35" i="61"/>
  <c r="H32" i="61"/>
  <c r="H33" i="61"/>
  <c r="H15" i="44" l="1"/>
  <c r="D14" i="44"/>
  <c r="C22" i="45"/>
  <c r="D9" i="45"/>
  <c r="G9" i="45" s="1"/>
  <c r="J90" i="55"/>
  <c r="H16" i="44" l="1"/>
  <c r="G14" i="44"/>
  <c r="H23" i="45"/>
  <c r="C24" i="72"/>
  <c r="D22" i="45"/>
  <c r="D25" i="62" l="1"/>
  <c r="D24" i="72"/>
  <c r="G24" i="72" s="1"/>
  <c r="C19" i="72"/>
  <c r="H19" i="44"/>
  <c r="H21" i="44"/>
  <c r="H24" i="45"/>
  <c r="G22" i="45"/>
  <c r="H27" i="45" s="1"/>
  <c r="C44" i="72" l="1"/>
  <c r="D19" i="72"/>
  <c r="G19" i="72" s="1"/>
  <c r="E25" i="62"/>
  <c r="D20" i="62"/>
  <c r="D9" i="62" s="1"/>
  <c r="D82" i="62" s="1"/>
  <c r="I83" i="62" s="1"/>
  <c r="H25" i="62" l="1"/>
  <c r="H20" i="62" s="1"/>
  <c r="H9" i="62" s="1"/>
  <c r="H82" i="62" s="1"/>
  <c r="E20" i="62"/>
  <c r="E9" i="62" s="1"/>
  <c r="E82" i="62" s="1"/>
  <c r="I84" i="62" s="1"/>
  <c r="D44" i="72"/>
  <c r="G44" i="72" s="1"/>
  <c r="H48" i="72" s="1"/>
  <c r="H45" i="72"/>
  <c r="I87" i="62" l="1"/>
</calcChain>
</file>

<file path=xl/comments1.xml><?xml version="1.0" encoding="utf-8"?>
<comments xmlns="http://schemas.openxmlformats.org/spreadsheetml/2006/main">
  <authors>
    <author>Claudia</author>
  </authors>
  <commentList>
    <comment ref="C63" authorId="0" shapeId="0">
      <text>
        <r>
          <rPr>
            <b/>
            <sz val="9"/>
            <color indexed="81"/>
            <rFont val="Tahoma"/>
            <family val="2"/>
          </rPr>
          <t>EVALUACIÓN:
VERIFICAR QUE COINCIDA EL MONTO CON LO REPORTADO EN EL FORMATO ETCA-I-01 EN EL EJERCICIO ACTUAL.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Claudia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Evaluación:
Verificar que coincida este monto con lo reportado en el formato ETCA-I-01 en el ejercicio actual en el mismo rubro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Evaluación:
Verificar que coincida este monto con lo reportado en el formato ETCA-I-01 en el ejercicio actual en el mismo rubro</t>
        </r>
      </text>
    </comment>
  </commentList>
</comments>
</file>

<file path=xl/comments3.xml><?xml version="1.0" encoding="utf-8"?>
<comments xmlns="http://schemas.openxmlformats.org/spreadsheetml/2006/main">
  <authors>
    <author>Claudia</author>
  </authors>
  <commentList>
    <comment ref="F38" authorId="0" shapeId="0">
      <text>
        <r>
          <rPr>
            <b/>
            <sz val="9"/>
            <color indexed="81"/>
            <rFont val="Tahoma"/>
            <family val="2"/>
          </rPr>
          <t>Evaluación:
Verificar que coincida este monto con lo reportado en el formato ETCA-I-01 en el ejercicio actual Total de Pasivo</t>
        </r>
      </text>
    </comment>
  </commentList>
</comments>
</file>

<file path=xl/comments4.xml><?xml version="1.0" encoding="utf-8"?>
<comments xmlns="http://schemas.openxmlformats.org/spreadsheetml/2006/main">
  <authors>
    <author>Claudia</author>
  </authors>
  <commentList>
    <comment ref="G20" authorId="0" shapeId="0">
      <text>
        <r>
          <rPr>
            <b/>
            <sz val="9"/>
            <color indexed="81"/>
            <rFont val="Tahoma"/>
            <family val="2"/>
          </rPr>
          <t xml:space="preserve">Evaluación:
</t>
        </r>
        <r>
          <rPr>
            <sz val="9"/>
            <color indexed="81"/>
            <rFont val="Tahoma"/>
            <family val="2"/>
          </rPr>
          <t xml:space="preserve">Total Ingreso Recaudado Anual - Total Ingreso Estimado Anual
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Evaluación:
Total Ingreso Recaudado Anual - Total Ingreso Estimado Anual</t>
        </r>
      </text>
    </comment>
  </commentList>
</comments>
</file>

<file path=xl/comments5.xml><?xml version="1.0" encoding="utf-8"?>
<comments xmlns="http://schemas.openxmlformats.org/spreadsheetml/2006/main">
  <authors>
    <author>Claudia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EVALUACIÓN:
VERIFICA QUE COINCIDAN LAS CANTIDADES  DE TOTAL DE INGRESOS CON LO REPORTADO EN EL FORMATO ETCA-II-01 EN EL TOTAL DE LA COLUMNA DE TOTAL DE INGRESOS DEVENGADO ANUAL (4)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EVALUACIÓN:
VERIFICA QUE COINCIDAN LAS CANTIDADES  DE TOTAL DE INGRESOS CON LO REPORTADO EN EL FORMATO ETCA-I-03 EN EL MISMO RUBRO</t>
        </r>
      </text>
    </comment>
  </commentList>
</comments>
</file>

<file path=xl/comments6.xml><?xml version="1.0" encoding="utf-8"?>
<comments xmlns="http://schemas.openxmlformats.org/spreadsheetml/2006/main">
  <authors>
    <author>Claudia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EVALUACIÓN:
VERIFICA QUE COINCIDAN LAS CANTIDADES  DE TOTAL DE EGRESOS CON LO REPORTADO EN EL FORMATO ETCA-II-04 EN EL TOTAL DE LA COLUMNA DE EGRESOS DEVENGADO ANUAL.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EVALUACIÓN:
VERIFICA QUE COINCIDAN LAS CANTIDADES  DEL TOTAL GASTO CONTABLE CON LO REPORTADO EN EL FORMATO ETCA-I-03 EN EL TOTAL DE GASTOS Y OTRAS PÉRDIDAS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<sst xmlns="http://schemas.openxmlformats.org/spreadsheetml/2006/main" count="3263" uniqueCount="2519">
  <si>
    <t>Formatos</t>
  </si>
  <si>
    <t>Estado de Actividades</t>
  </si>
  <si>
    <t xml:space="preserve">Estado de Variación en la Hacienda Pública 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</si>
  <si>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</si>
  <si>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</si>
  <si>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</si>
  <si>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</si>
  <si>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Analítico de la Deuda y Otros Pasivos-Detallado-LDF</t>
  </si>
  <si>
    <t>Informe sobre Pasivos Contingentes</t>
  </si>
  <si>
    <t>Notas a los Estados Financieros</t>
  </si>
  <si>
    <t>II.- Información Presupuestaria</t>
  </si>
  <si>
    <t>Estado Analítico de Ingresos</t>
  </si>
  <si>
    <t>Estado Analítico del Ejercicio Presupuesto de Egresos Detallado-LDF Por Unidad Administrativa</t>
  </si>
  <si>
    <t>Conciliacion entre los Egresos Presupuestarios y los Gastos Contables</t>
  </si>
  <si>
    <t xml:space="preserve">Endeudamiento Neto                                                             </t>
  </si>
  <si>
    <t>III.- Información Programática</t>
  </si>
  <si>
    <t xml:space="preserve">Gasto por Categoría Programática    </t>
  </si>
  <si>
    <t xml:space="preserve">Gasto por Proyectos de Inversión   </t>
  </si>
  <si>
    <t xml:space="preserve">Indicadores de Postura Fiscal                                               </t>
  </si>
  <si>
    <t xml:space="preserve">Balance Presupuestario-LDF                                                            </t>
  </si>
  <si>
    <t>Relación de Cuentas Bancarias Productivas Específicas</t>
  </si>
  <si>
    <t>Análisis de variaciones Programático-Presupuestal</t>
  </si>
  <si>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</si>
  <si>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</si>
  <si>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</si>
  <si>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</si>
  <si>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</si>
  <si>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</si>
  <si>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</si>
  <si>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</si>
  <si>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</si>
  <si>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</si>
  <si>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</si>
  <si>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</si>
  <si>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</si>
  <si>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</si>
  <si>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</si>
  <si>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</si>
  <si>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</si>
  <si>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</si>
  <si>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</si>
  <si>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</si>
  <si>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 xml:space="preserve">     Total de Activos Circulantes</t>
  </si>
  <si>
    <t xml:space="preserve">     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</si>
  <si>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</si>
  <si>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</si>
  <si>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</si>
  <si>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</si>
  <si>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</si>
  <si>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</si>
  <si>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</si>
  <si>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</si>
  <si>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</si>
  <si>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</si>
  <si>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</si>
  <si>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</si>
  <si>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</si>
  <si>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</si>
  <si>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</si>
  <si>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</si>
  <si>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</si>
  <si>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</si>
  <si>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 Pasivos No Circulantes</t>
  </si>
  <si>
    <t>Total de Activos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</si>
  <si>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</si>
  <si>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</si>
  <si>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</si>
  <si>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</si>
  <si>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</si>
  <si>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</si>
  <si>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</si>
  <si>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</si>
  <si>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</si>
  <si>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</si>
  <si>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</si>
  <si>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</si>
  <si>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</si>
  <si>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</si>
  <si>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</si>
  <si>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</si>
  <si>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 Pasivo y Hacienda Pública/Patrimonio</t>
  </si>
  <si>
    <t>"Bajo protesta de decir verdad declaramos que los Estados Financieros y sus Notas, son razonablemente correctos y son responsabilidad del emisor"</t>
  </si>
  <si>
    <t>Celdas Protegidas</t>
  </si>
  <si>
    <t>Estado de Situación Financiera - Detallado - LDF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</si>
  <si>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</si>
  <si>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</si>
  <si>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</si>
  <si>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</si>
  <si>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</si>
  <si>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</si>
  <si>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</si>
  <si>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</si>
  <si>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</si>
  <si>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</si>
  <si>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</si>
  <si>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</si>
  <si>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</si>
  <si>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</si>
  <si>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</si>
  <si>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</si>
  <si>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</si>
  <si>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</si>
  <si>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</si>
  <si>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</si>
  <si>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</si>
  <si>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</si>
  <si>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</si>
  <si>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</si>
  <si>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</si>
  <si>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</si>
  <si>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</si>
  <si>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</si>
  <si>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</si>
  <si>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</si>
  <si>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</si>
  <si>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</si>
  <si>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</si>
  <si>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</si>
  <si>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</si>
  <si>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</si>
  <si>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</si>
  <si>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</si>
  <si>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</si>
  <si>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</si>
  <si>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</si>
  <si>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</si>
  <si>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</si>
  <si>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</si>
  <si>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</si>
  <si>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</si>
  <si>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</si>
  <si>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</si>
  <si>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</si>
  <si>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</si>
  <si>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</si>
  <si>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</si>
  <si>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</si>
  <si>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</si>
  <si>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</si>
  <si>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</si>
  <si>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</si>
  <si>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</si>
  <si>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</si>
  <si>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</si>
  <si>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</si>
  <si>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</si>
  <si>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</si>
  <si>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</si>
  <si>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</si>
  <si>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</si>
  <si>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</si>
  <si>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</si>
  <si>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</si>
  <si>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</si>
  <si>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</si>
  <si>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</si>
  <si>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</si>
  <si>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</si>
  <si>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</si>
  <si>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</si>
  <si>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</si>
  <si>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+b +c +d +e +f +g +h)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</si>
  <si>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</si>
  <si>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</si>
  <si>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</si>
  <si>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</si>
  <si>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</si>
  <si>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</si>
  <si>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</si>
  <si>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</si>
  <si>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</si>
  <si>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</si>
  <si>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</si>
  <si>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</si>
  <si>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</si>
  <si>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</si>
  <si>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(IIB=a + b + c + d + e + f)</t>
  </si>
  <si>
    <t>i. Otros Activos no Circulantes</t>
  </si>
  <si>
    <t>IB. Total de Activos No Circulantes (IB = a + b + c + d + e + f + g + h + i)</t>
  </si>
  <si>
    <t>II. Total del Pasivo (II = IIA + IIB)</t>
  </si>
  <si>
    <t>HACIENDA PÚBLICA/PATRIMONIO</t>
  </si>
  <si>
    <t>I. Total del Activo (I = IA + IB)</t>
  </si>
  <si>
    <t>IIIA. Hacienda Pública/Patrimonio Contribuido (IIIA =a +b+c)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</si>
  <si>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</si>
  <si>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</si>
  <si>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</si>
  <si>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</si>
  <si>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</si>
  <si>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</si>
  <si>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</si>
  <si>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</si>
  <si>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</si>
  <si>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</si>
  <si>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</si>
  <si>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</si>
  <si>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</si>
  <si>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=II+III)</t>
  </si>
  <si>
    <t>INGRESOS Y OTROS BENEFICIOS</t>
  </si>
  <si>
    <t>Impuestos</t>
  </si>
  <si>
    <t>Cuotas y Aportaciones de Seguridad Social</t>
  </si>
  <si>
    <t xml:space="preserve">Contribuciones de Mejoras </t>
  </si>
  <si>
    <t>Derechos</t>
  </si>
  <si>
    <t>Participaciones y Aportaciones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</si>
  <si>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</si>
  <si>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</si>
  <si>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</si>
  <si>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</si>
  <si>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</si>
  <si>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</si>
  <si>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</si>
  <si>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</si>
  <si>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</si>
  <si>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</si>
  <si>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</si>
  <si>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</si>
  <si>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</si>
  <si>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</si>
  <si>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</si>
  <si>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</si>
  <si>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</si>
  <si>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</si>
  <si>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</si>
  <si>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</si>
  <si>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</si>
  <si>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</si>
  <si>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</si>
  <si>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</si>
  <si>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</si>
  <si>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</si>
  <si>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</si>
  <si>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</si>
  <si>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</si>
  <si>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</si>
  <si>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</si>
  <si>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</si>
  <si>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</si>
  <si>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</si>
  <si>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</si>
  <si>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</si>
  <si>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</si>
  <si>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</si>
  <si>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</si>
  <si>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</si>
  <si>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</t>
  </si>
  <si>
    <t xml:space="preserve"> </t>
  </si>
  <si>
    <t>Estado de Variación en la Hacienda Pública</t>
  </si>
  <si>
    <t>Concepto</t>
  </si>
  <si>
    <t>Hacienda Pública / Patrimonio Contribuido</t>
  </si>
  <si>
    <t>Hacienda Pública / Patrimonio Generado del Ejercicio</t>
  </si>
  <si>
    <t>Total</t>
  </si>
  <si>
    <t>Origen</t>
  </si>
  <si>
    <t>Aplicación</t>
  </si>
  <si>
    <t>Activo</t>
  </si>
  <si>
    <t>Inventario</t>
  </si>
  <si>
    <t>Pasivo</t>
  </si>
  <si>
    <t>HACIENDA PUBLICA/PATRIMONIO</t>
  </si>
  <si>
    <t>Excesos o Insuficiencia en la Actualización de la Hacienda Pública/Patrimonio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</si>
  <si>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</si>
  <si>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</si>
  <si>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</si>
  <si>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</si>
  <si>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</si>
  <si>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</si>
  <si>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</si>
  <si>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</si>
  <si>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</si>
  <si>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</si>
  <si>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</si>
  <si>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</si>
  <si>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</si>
  <si>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</si>
  <si>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</si>
  <si>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</si>
  <si>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</si>
  <si>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</si>
  <si>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</si>
  <si>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</si>
  <si>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</si>
  <si>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Saldo
Inicial
1</t>
  </si>
  <si>
    <t>Cargos del Periodo
2</t>
  </si>
  <si>
    <t>Abonos del Periodo
3</t>
  </si>
  <si>
    <t>Saldo
Final
4 (1+2-3)</t>
  </si>
  <si>
    <t>Variación del Periodo
(4-1)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</si>
  <si>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</si>
  <si>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</si>
  <si>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</si>
  <si>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</si>
  <si>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</si>
  <si>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</si>
  <si>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</si>
  <si>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</si>
  <si>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</si>
  <si>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</si>
  <si>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</si>
  <si>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</si>
  <si>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</si>
  <si>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</si>
  <si>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</si>
  <si>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</si>
  <si>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</si>
  <si>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</si>
  <si>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</si>
  <si>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</si>
  <si>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</si>
  <si>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</si>
  <si>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</si>
  <si>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</si>
  <si>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</si>
  <si>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</si>
  <si>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</si>
  <si>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</si>
  <si>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</si>
  <si>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</si>
  <si>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</si>
  <si>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</si>
  <si>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</si>
  <si>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</si>
  <si>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</si>
  <si>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</si>
  <si>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</si>
  <si>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</si>
  <si>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</si>
  <si>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</si>
  <si>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</si>
  <si>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</si>
  <si>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</si>
  <si>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</si>
  <si>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</si>
  <si>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</si>
  <si>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</si>
  <si>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</si>
  <si>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</si>
  <si>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</si>
  <si>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</si>
  <si>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</si>
  <si>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</si>
  <si>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</si>
  <si>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</si>
  <si>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</si>
  <si>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</si>
  <si>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</si>
  <si>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</si>
  <si>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</si>
  <si>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</si>
  <si>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</si>
  <si>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</si>
  <si>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</si>
  <si>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</si>
  <si>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</si>
  <si>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</si>
  <si>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</si>
  <si>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</si>
  <si>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</si>
  <si>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</si>
  <si>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</si>
  <si>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</si>
  <si>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</si>
  <si>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</si>
  <si>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</si>
  <si>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</si>
  <si>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</si>
  <si>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</si>
  <si>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</si>
  <si>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</si>
  <si>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</si>
  <si>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</si>
  <si>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</si>
  <si>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</si>
  <si>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 Corto Plazo</t>
  </si>
  <si>
    <t>INFORME SOBRE PASIVOS CONTINGENTES:  Informar las obligaciones que tienen su origen en  hechos específicos e independientes del pasado que en el futuro pueden ocurrir o no, y de acuerdo con lo que acontezca, desaparecen o se convierten en pasivos reales por ejemplo, juicios, garantías, avales, costos de planes de pensiones, jubilaciones, etc.</t>
  </si>
  <si>
    <t>A Mediano Plazo</t>
  </si>
  <si>
    <t>A Largo Plazo</t>
  </si>
  <si>
    <t>Se deberá cumplir con lo siguiente:</t>
  </si>
  <si>
    <t>NOTAS DE DESGLOSE</t>
  </si>
  <si>
    <t>NOTAS DE MEMORIA: Cuentas de Orden</t>
  </si>
  <si>
    <t>NOTAS DE GESTION ADMINISTRATIVA:</t>
  </si>
  <si>
    <t>Incluir los 17 puntos señalados</t>
  </si>
  <si>
    <t>1.</t>
  </si>
  <si>
    <t>Introducción.</t>
  </si>
  <si>
    <t>2.</t>
  </si>
  <si>
    <t>Panorama Económico y Financiero.</t>
  </si>
  <si>
    <t>3.</t>
  </si>
  <si>
    <t>Autorización e Historia.</t>
  </si>
  <si>
    <t>4.</t>
  </si>
  <si>
    <t>Organización y Objeto Social.</t>
  </si>
  <si>
    <t>5.</t>
  </si>
  <si>
    <t>Bases de Preparación de los Estados Financieros.</t>
  </si>
  <si>
    <t>6.</t>
  </si>
  <si>
    <t>Políticas de Contabilidad Significativas.</t>
  </si>
  <si>
    <t>7.</t>
  </si>
  <si>
    <t>Posición en Moneda Estranjera y Protección por Riesgo Cambiario.</t>
  </si>
  <si>
    <t>8.</t>
  </si>
  <si>
    <t>Reporte Analítico del Activo.</t>
  </si>
  <si>
    <t>9.</t>
  </si>
  <si>
    <t>Fideicomisos, Mandatos y Análogos.</t>
  </si>
  <si>
    <t>10.</t>
  </si>
  <si>
    <t>Reporte de la Recaudación.</t>
  </si>
  <si>
    <t>11.</t>
  </si>
  <si>
    <t>Información sobre la Deuda y el Reporte Analítico de la Deuda.</t>
  </si>
  <si>
    <t>12.</t>
  </si>
  <si>
    <t>Calificaciones otorgadas.</t>
  </si>
  <si>
    <t>13.</t>
  </si>
  <si>
    <t>Proceso de Mejora.</t>
  </si>
  <si>
    <t>14.</t>
  </si>
  <si>
    <t>Información por Segmentos.</t>
  </si>
  <si>
    <t>15.</t>
  </si>
  <si>
    <t>Eventos Posteriores al Cierre.</t>
  </si>
  <si>
    <t>16.</t>
  </si>
  <si>
    <t>Partes Relacionadas.</t>
  </si>
  <si>
    <t>17.</t>
  </si>
  <si>
    <t>Responsabilidad Sobre la Presentación Razonable de los Estados Financieros.</t>
  </si>
  <si>
    <t>Ampliaciones y Reducciones           (+ ó -)</t>
  </si>
  <si>
    <t>Diferencia</t>
  </si>
  <si>
    <t>(1)</t>
  </si>
  <si>
    <t>(2)</t>
  </si>
  <si>
    <t>(3= 1 +2)</t>
  </si>
  <si>
    <t>(4)</t>
  </si>
  <si>
    <t>(5)</t>
  </si>
  <si>
    <t>(6= 5 - 1 )</t>
  </si>
  <si>
    <t>Contribuciones de Mejoras</t>
  </si>
  <si>
    <t>Productos</t>
  </si>
  <si>
    <t>Aprovechamientos</t>
  </si>
  <si>
    <t>Ingresos Derivados de Financiamientos</t>
  </si>
  <si>
    <t xml:space="preserve">Impuestos </t>
  </si>
  <si>
    <t>Capital</t>
  </si>
  <si>
    <t>Transferencias, Asignaciones, Subsidios y Otras Ayudas</t>
  </si>
  <si>
    <t>Ingresos  derivados de Financiamiento</t>
  </si>
  <si>
    <t>Los Ingresos Excedentes  se presentan para efectos de cumplimiento de la Ley de Ingresos del Estado y Ley de Contabilidad Gubernamental.</t>
  </si>
  <si>
    <t>El importe reflejado siempre debe ser mayor a cero. Nunca en rojo.</t>
  </si>
  <si>
    <t>Estado Analítico de Ingresos Detallado – LDF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</si>
  <si>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</si>
  <si>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</si>
  <si>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</si>
  <si>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</si>
  <si>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</si>
  <si>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</si>
  <si>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</si>
  <si>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</si>
  <si>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</si>
  <si>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</si>
  <si>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</si>
  <si>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</si>
  <si>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</si>
  <si>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</si>
  <si>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</si>
  <si>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</si>
  <si>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</si>
  <si>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</si>
  <si>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</si>
  <si>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</si>
  <si>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</si>
  <si>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</si>
  <si>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</si>
  <si>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</si>
  <si>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</si>
  <si>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</si>
  <si>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</si>
  <si>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</si>
  <si>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</si>
  <si>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</si>
  <si>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</si>
  <si>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</si>
  <si>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</si>
  <si>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</si>
  <si>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</si>
  <si>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</si>
  <si>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</si>
  <si>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</si>
  <si>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</si>
  <si>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 xml:space="preserve">I. Total de Ingresos de Libre Disposición                                                 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</si>
  <si>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</si>
  <si>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</si>
  <si>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</si>
  <si>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</si>
  <si>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</si>
  <si>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</si>
  <si>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</si>
  <si>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</si>
  <si>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</si>
  <si>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</si>
  <si>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</si>
  <si>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</si>
  <si>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</si>
  <si>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</si>
  <si>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</si>
  <si>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</si>
  <si>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</si>
  <si>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</si>
  <si>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</si>
  <si>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</si>
  <si>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</si>
  <si>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</si>
  <si>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</si>
  <si>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</si>
  <si>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</si>
  <si>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</si>
  <si>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</si>
  <si>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</si>
  <si>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</si>
  <si>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Conciliacion entre los Ingresos Presupuestarios y Contables</t>
  </si>
  <si>
    <t>Estado Analítico del Ejercicio Presupuesto de Egresos</t>
  </si>
  <si>
    <t>Clasificación por Objeto del Gasto (Capítulo y Concepto)</t>
  </si>
  <si>
    <t>Ejercicio del Presupuesto por
Capítulo del Gasto</t>
  </si>
  <si>
    <t>Egresos Aprobado   Anual</t>
  </si>
  <si>
    <t>Egresos Modificado   Anual</t>
  </si>
  <si>
    <t>Egresos Devengado Acumulado</t>
  </si>
  <si>
    <t>Egresos Pagado     Acumulado</t>
  </si>
  <si>
    <t>Subejercicio</t>
  </si>
  <si>
    <t>(3=1+2)</t>
  </si>
  <si>
    <t>( 6 = 3 - 4 )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</si>
  <si>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</si>
  <si>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</si>
  <si>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</si>
  <si>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</si>
  <si>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</si>
  <si>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</si>
  <si>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</si>
  <si>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</si>
  <si>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</si>
  <si>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</si>
  <si>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</si>
  <si>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</si>
  <si>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</si>
  <si>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</si>
  <si>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</si>
  <si>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</si>
  <si>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</si>
  <si>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</si>
  <si>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</si>
  <si>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</si>
  <si>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</si>
  <si>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</si>
  <si>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</si>
  <si>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</si>
  <si>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</si>
  <si>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</si>
  <si>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</si>
  <si>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</si>
  <si>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</si>
  <si>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</si>
  <si>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</si>
  <si>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</si>
  <si>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</si>
  <si>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</si>
  <si>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</si>
  <si>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</si>
  <si>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</si>
  <si>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</si>
  <si>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</si>
  <si>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</si>
  <si>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</si>
  <si>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</si>
  <si>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</si>
  <si>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</si>
  <si>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</si>
  <si>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</si>
  <si>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</si>
  <si>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</si>
  <si>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</si>
  <si>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Total del Gasto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</si>
  <si>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</si>
  <si>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</si>
  <si>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</si>
  <si>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</si>
  <si>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</si>
  <si>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</si>
  <si>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</si>
  <si>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</si>
  <si>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</si>
  <si>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</si>
  <si>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</si>
  <si>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</si>
  <si>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</si>
  <si>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</si>
  <si>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</si>
  <si>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</si>
  <si>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</si>
  <si>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</si>
  <si>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</si>
  <si>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</si>
  <si>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</si>
  <si>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</si>
  <si>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</si>
  <si>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</si>
  <si>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</si>
  <si>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</si>
  <si>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</si>
  <si>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</si>
  <si>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</si>
  <si>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</si>
  <si>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</si>
  <si>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</si>
  <si>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</si>
  <si>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</si>
  <si>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</si>
  <si>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</si>
  <si>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</si>
  <si>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</si>
  <si>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</si>
  <si>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</si>
  <si>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</si>
  <si>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</si>
  <si>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</si>
  <si>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</si>
  <si>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</si>
  <si>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</si>
  <si>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</si>
  <si>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</si>
  <si>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</si>
  <si>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</si>
  <si>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</si>
  <si>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</si>
  <si>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</si>
  <si>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</si>
  <si>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</si>
  <si>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</si>
  <si>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</si>
  <si>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</si>
  <si>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</si>
  <si>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</si>
  <si>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</si>
  <si>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</si>
  <si>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</si>
  <si>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</si>
  <si>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</si>
  <si>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</si>
  <si>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</si>
  <si>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</si>
  <si>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</si>
  <si>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</si>
  <si>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</si>
  <si>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</si>
  <si>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</si>
  <si>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</si>
  <si>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</si>
  <si>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</si>
  <si>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</si>
  <si>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</si>
  <si>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</si>
  <si>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</si>
  <si>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</si>
  <si>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</si>
  <si>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</si>
  <si>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</si>
  <si>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Económica (por Tipo de Gasto)</t>
  </si>
  <si>
    <t>Gasto Corriente</t>
  </si>
  <si>
    <t>Gasto de Capital</t>
  </si>
  <si>
    <t>Amortización del la Deuda y Disminución de Pasivos</t>
  </si>
  <si>
    <t>A continuación se conceptualizan las siguientes categorías:</t>
  </si>
  <si>
    <t>1. Gasto Corriente</t>
  </si>
  <si>
    <t>Son los gastos de consumo y/o de operación, el arrendamiento de la propiedad y las transferencias otorgadas a los otros componentes institucionales del sistema económico para financiar gastos de esas características.</t>
  </si>
  <si>
    <t>2. Gasto de Capital</t>
  </si>
  <si>
    <t>Son los gastos destinados a la inversión de capital y las transferencias a los otros componentes institucionales del sistema económico que se efectúan para financiar gastos de éstos con tal propósito.</t>
  </si>
  <si>
    <t>3. Amortización de la deuda y disminución de pasivos</t>
  </si>
  <si>
    <t>Comprende la amortización de la deuda adquirida y disminución de pasivos con el sector privado, público y externo.</t>
  </si>
  <si>
    <t>4. Pensiones y Jubilaciones</t>
  </si>
  <si>
    <t>Son los gastos destinados para el pago a pensionistas y jubilados o a sus familiares, que cubren los gobiernos Federal, Estatal y Municipal, o bien el Instituto de Seguridad Social correspondiente.</t>
  </si>
  <si>
    <t>Punto Adicionado DOF 30-09-2015</t>
  </si>
  <si>
    <t xml:space="preserve">5. Participaciones </t>
  </si>
  <si>
    <t>Son los gastos destinados a cubrir las participaciones para las entidades federativas y/o los municipios.</t>
  </si>
  <si>
    <t>Clasificación Administrativa (Por Unidad Administrativa)</t>
  </si>
  <si>
    <t>Clasificación Administrativa</t>
  </si>
  <si>
    <t>Pagado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</si>
  <si>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</si>
  <si>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</si>
  <si>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</si>
  <si>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</si>
  <si>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</si>
  <si>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</si>
  <si>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</si>
  <si>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</si>
  <si>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</si>
  <si>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</si>
  <si>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</si>
  <si>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</si>
  <si>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Administrativa (Por Poderes)</t>
  </si>
  <si>
    <t>Poder Ejecutivo</t>
  </si>
  <si>
    <t>Poder Legislativo</t>
  </si>
  <si>
    <t>Poder Judicial</t>
  </si>
  <si>
    <t>Órganos Autónomos</t>
  </si>
  <si>
    <t>Clasificación Administrativa (Por Tipo de Organismos o Entidad Paraestatal)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</si>
  <si>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</si>
  <si>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</si>
  <si>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</si>
  <si>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</si>
  <si>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</si>
  <si>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</si>
  <si>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</si>
  <si>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Clasificación Funcional (Finalidad y Función)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</si>
  <si>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</si>
  <si>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</si>
  <si>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</si>
  <si>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</si>
  <si>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</si>
  <si>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</si>
  <si>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</si>
  <si>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Seguridad Interior</t>
  </si>
  <si>
    <t>Desarrollo Social</t>
  </si>
  <si>
    <t>Protección Ambiental</t>
  </si>
  <si>
    <t>Viviendas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</si>
  <si>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</si>
  <si>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</si>
  <si>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</si>
  <si>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</si>
  <si>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</si>
  <si>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</si>
  <si>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</si>
  <si>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</si>
  <si>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</si>
  <si>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</si>
  <si>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</si>
  <si>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</si>
  <si>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</si>
  <si>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Tencología e Innovación</t>
  </si>
  <si>
    <t>Otras Industrias y Otros Asuntos Económicos</t>
  </si>
  <si>
    <t>Otras No Clasificadas en funciones anteriores</t>
  </si>
  <si>
    <t>Transacdciones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</si>
  <si>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</si>
  <si>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</si>
  <si>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</si>
  <si>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</si>
  <si>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</si>
  <si>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</si>
  <si>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</si>
  <si>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</si>
  <si>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</si>
  <si>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</si>
  <si>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</si>
  <si>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</si>
  <si>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</si>
  <si>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</si>
  <si>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</si>
  <si>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</si>
  <si>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</si>
  <si>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</si>
  <si>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</si>
  <si>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</si>
  <si>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</si>
  <si>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</si>
  <si>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</si>
  <si>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</si>
  <si>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</si>
  <si>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</si>
  <si>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</si>
  <si>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</si>
  <si>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</si>
  <si>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</si>
  <si>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</si>
  <si>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</si>
  <si>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</si>
  <si>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</si>
  <si>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</si>
  <si>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</si>
  <si>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</si>
  <si>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Por Partida del Gasto</t>
  </si>
  <si>
    <t>Ejercicio del Presupuesto por
Partida  /  Descripción</t>
  </si>
  <si>
    <t>% Avance Anual</t>
  </si>
  <si>
    <t>(7= 4/3)</t>
  </si>
  <si>
    <t>Servicios personales</t>
  </si>
  <si>
    <t>Estado Analítico del Ejercicio de Presupuesto de Egresos- Detallado – LDF</t>
  </si>
  <si>
    <t>(Clasificación de Servicios Personales por Categoría)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</si>
  <si>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</si>
  <si>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</si>
  <si>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</si>
  <si>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</si>
  <si>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</si>
  <si>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</si>
  <si>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</si>
  <si>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</si>
  <si>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</si>
  <si>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</si>
  <si>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</si>
  <si>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</si>
  <si>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</si>
  <si>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</si>
  <si>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1. Total de Egresos Presupuestarios</t>
  </si>
  <si>
    <t>Otros Egresos Presupuestales No Contables</t>
  </si>
  <si>
    <t>Otros Gastos Contables No Presupuestales</t>
  </si>
  <si>
    <t>4. Total de Gasto Contable  (4=  1  -  2  +  3 )</t>
  </si>
  <si>
    <t xml:space="preserve">                                                  (pesos)</t>
  </si>
  <si>
    <t>Identificacion del crédito o Instrumento</t>
  </si>
  <si>
    <t>Contratacion / Colocación</t>
  </si>
  <si>
    <t>Amortización</t>
  </si>
  <si>
    <t>A</t>
  </si>
  <si>
    <t>B</t>
  </si>
  <si>
    <t>C=A-B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</si>
  <si>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</si>
  <si>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</si>
  <si>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</si>
  <si>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</si>
  <si>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</si>
  <si>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</si>
  <si>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Total de Interéses Créditos Bancarios</t>
  </si>
  <si>
    <t>Total Intereses Otros Instrumentos de Deuda</t>
  </si>
  <si>
    <t>Gasto Por Categoría Programática</t>
  </si>
  <si>
    <t xml:space="preserve">                 (PESOS)</t>
  </si>
  <si>
    <t>Egresos Devengado     Anual</t>
  </si>
  <si>
    <t>Egresos Pagado     Anual</t>
  </si>
  <si>
    <t>Programas</t>
  </si>
  <si>
    <t>Sujetos a Reglas de Operación</t>
  </si>
  <si>
    <t>Otros Subsidios</t>
  </si>
  <si>
    <t xml:space="preserve">   Desempeño de las Funciones:</t>
  </si>
  <si>
    <t>Prestación de Servicios Públicos</t>
  </si>
  <si>
    <t>Provisión de Bienes Públics</t>
  </si>
  <si>
    <t>Planeación, Seguimiento y Evaluación de Políticas Públicas</t>
  </si>
  <si>
    <t>Promoción y Fomento</t>
  </si>
  <si>
    <t>Regulación y Supervisión</t>
  </si>
  <si>
    <t>Funciones de las Fuerzas Armadas (Unicamente el Gobierno Federal)</t>
  </si>
  <si>
    <t>Específicos</t>
  </si>
  <si>
    <t>Proyectos de Inversión</t>
  </si>
  <si>
    <t xml:space="preserve">   Administrativos y de Apoyos</t>
  </si>
  <si>
    <t>Apoyo al Proceso Presupuestario y para Mejorar la Eficiencia Institucional</t>
  </si>
  <si>
    <t>Apoyo a la Función Pública y al Mejoramiento de la Gestión</t>
  </si>
  <si>
    <t>Operaciones Ajenas</t>
  </si>
  <si>
    <t xml:space="preserve">   Compromisos</t>
  </si>
  <si>
    <t>Obligaciones de Cumplimiento de Resolición Jurisdiccional</t>
  </si>
  <si>
    <t>Desastres Naturales</t>
  </si>
  <si>
    <t xml:space="preserve">   Obligaciones</t>
  </si>
  <si>
    <t>Aportaciones a la Seguridad Social</t>
  </si>
  <si>
    <t>Aportaciones a Fondos de Estabilización</t>
  </si>
  <si>
    <t>Aportaciones a Fondos de Inversión y Reestructura de Pensiones</t>
  </si>
  <si>
    <t xml:space="preserve">   Programas de gasto Federalizado ( Gobierno Federal)</t>
  </si>
  <si>
    <t>Gasto Federalizado</t>
  </si>
  <si>
    <t xml:space="preserve">   Participaciones a Entidades Federativas y Municipios</t>
  </si>
  <si>
    <t xml:space="preserve">   Costo Financiero, Deuda o Apoyo a Deudores y Ahorradores de la Banca</t>
  </si>
  <si>
    <t xml:space="preserve">   Adeudos de Ejercicios Fiscales Anteriores</t>
  </si>
  <si>
    <t>Gastos por proyectos de Inversión</t>
  </si>
  <si>
    <t>GASTO DE INVERSION EJERCIDO:</t>
  </si>
  <si>
    <t xml:space="preserve">NOMBRE DEL PROYECTO </t>
  </si>
  <si>
    <t xml:space="preserve">MONTO EROGADO </t>
  </si>
  <si>
    <r>
      <t>ORIGEN DEL RECURSO</t>
    </r>
    <r>
      <rPr>
        <b/>
        <sz val="14"/>
        <rFont val="Arial Narrow"/>
        <family val="2"/>
      </rPr>
      <t>*</t>
    </r>
  </si>
  <si>
    <t>*</t>
  </si>
  <si>
    <t>Se deberán informar con todas las fuentes del recurso.</t>
  </si>
  <si>
    <t>Ya sean obras con Recurso Federal, Recurso Estatal e Ingresos Propios del ente Público.</t>
  </si>
  <si>
    <t>Indicadores de Postura Fiscal</t>
  </si>
  <si>
    <t>Estimado Original Anual</t>
  </si>
  <si>
    <t>Pagado 3</t>
  </si>
  <si>
    <t>I. Ingresos Presupuestarios (I= 1 + 2 )</t>
  </si>
  <si>
    <t>1. Ingresos Gobierno del Estado 1</t>
  </si>
  <si>
    <t>2. Ingresos Sector Paraestatal  1</t>
  </si>
  <si>
    <t>II. Egresos Presupuestarios ( II= 3+4 )</t>
  </si>
  <si>
    <t>3. Egresos del Gobierno de la Entidad Federativa 2</t>
  </si>
  <si>
    <t>4. Egresos  del Sector Paraestatal  2</t>
  </si>
  <si>
    <t>III. Balance Presupuestario (Superávit o Déficit)  (III= I-II)</t>
  </si>
  <si>
    <t>III. Balance Presupuestario (Superávit o Déficit)</t>
  </si>
  <si>
    <t>IV. Interéses, Comisiones y Gastos de la Deuda</t>
  </si>
  <si>
    <t>V. Balance Primario (superávit o Déficit)   (V= III-IV)</t>
  </si>
  <si>
    <t>A. Financiamiento</t>
  </si>
  <si>
    <t>B. Amortización de la Deuda</t>
  </si>
  <si>
    <t>C. Endeudamiento o Desendeudamiento   (C=A-B)</t>
  </si>
  <si>
    <t>RECOMENDACIONES CONAC</t>
  </si>
  <si>
    <t xml:space="preserve">1 Los Ingresos que se presentan son los ingresos presupuestario totales sin incluir los ingresos por financiamientos. Los Ingresos del Gobierno de la Entidad Federativa corresponden a los del Poder Ejecutivo, Legislativo Judicial y Autónomos. </t>
  </si>
  <si>
    <t>2 Los egresos que se presentan son los egresos presupuestarios totales sin incluir los egresos por amortización. Los egresos del Gobierno de la Entidad Federativa corresponden a los del Poder Ejecutivo, Legislativo, Judicial y Órganos Autónomos 3 Para Ingresos se reportan los ingresos recaudados; para egresos se reportan los egresos pagados</t>
  </si>
  <si>
    <t>3 Para Ingresos se reportan los ingresos recaudados; para egresos se reportan los egresos pagados.</t>
  </si>
  <si>
    <t>Balance Presupuestario - LDF</t>
  </si>
  <si>
    <t>Estimado/</t>
  </si>
  <si>
    <t>Recaudado/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</si>
  <si>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</si>
  <si>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</si>
  <si>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</si>
  <si>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</si>
  <si>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7.5"/>
        <color theme="1"/>
        <rFont val="Arial Narrow"/>
        <family val="2"/>
      </rPr>
      <t>1</t>
    </r>
    <r>
      <rPr>
        <b/>
        <sz val="7.5"/>
        <color theme="1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</si>
  <si>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</si>
  <si>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</si>
  <si>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</si>
  <si>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</si>
  <si>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</si>
  <si>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</si>
  <si>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</si>
  <si>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</si>
  <si>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</si>
  <si>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</si>
  <si>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</si>
  <si>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</si>
  <si>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</si>
  <si>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</si>
  <si>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</si>
  <si>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</si>
  <si>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</si>
  <si>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</si>
  <si>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</si>
  <si>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</si>
  <si>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</si>
  <si>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</si>
  <si>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</si>
  <si>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</si>
  <si>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</si>
  <si>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</si>
  <si>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</si>
  <si>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</si>
  <si>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</si>
  <si>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                                        (pesos)</t>
  </si>
  <si>
    <t>Fondo, Programa o Convenio</t>
  </si>
  <si>
    <t>Datos de la Cuenta Bancaria</t>
  </si>
  <si>
    <t>Institución Bancaria</t>
  </si>
  <si>
    <t>Número de Cuenta</t>
  </si>
  <si>
    <t xml:space="preserve">INCLUIR TODAS LAS CUENTAS </t>
  </si>
  <si>
    <t>NOTA: La información de este formato es ACUMULADA</t>
  </si>
  <si>
    <t>Relación de Bienes Muebles e Inmuebles que Componen su Patrimonio</t>
  </si>
  <si>
    <t xml:space="preserve">                              (pesos)</t>
  </si>
  <si>
    <t>Código</t>
  </si>
  <si>
    <t>Descripción del Bien</t>
  </si>
  <si>
    <t>Valor en Libros</t>
  </si>
  <si>
    <t>BIENES MUEBLES</t>
  </si>
  <si>
    <t>BIENES INMUEBLES</t>
  </si>
  <si>
    <t>TERRENOS</t>
  </si>
  <si>
    <t>EDIFICIOS</t>
  </si>
  <si>
    <t>Y DEMAS INMUEBLES</t>
  </si>
  <si>
    <t>NOTA: la información de este formato es ACUMULADA.</t>
  </si>
  <si>
    <t>Matriz de Indicadores de Resultados</t>
  </si>
  <si>
    <t>I.- Información contable</t>
  </si>
  <si>
    <t>Estado de Situación Financiera-Detallado-LDF</t>
  </si>
  <si>
    <t>Informe Analítico de Obligaciones Diferentes de Financiamiento-LDF</t>
  </si>
  <si>
    <t xml:space="preserve">Estado Analítico de Ingresos Detallado-LDF                                 </t>
  </si>
  <si>
    <t xml:space="preserve">Conciliación entre los Ingresos Presupuestarios y Contables      </t>
  </si>
  <si>
    <t>Estado Analítico del Ejercicio Presupuesto de Egresos Detallado-LDF</t>
  </si>
  <si>
    <t>Clasificación Por Objeto del Gasto</t>
  </si>
  <si>
    <t>Clasificación Económica (Por Tipo de Gasto)</t>
  </si>
  <si>
    <t>Por Unidad Administrativa</t>
  </si>
  <si>
    <t>Clasificación Administrativa, Por Poderes</t>
  </si>
  <si>
    <t>Clasificación Administrativa, Por tipo de Organismo o Entidad Paraestatal</t>
  </si>
  <si>
    <t>Estado Analítico del Ejercicio Presupuesto de Egresos -Detallado-LDF</t>
  </si>
  <si>
    <t xml:space="preserve">Estado Analítico del Ejercicio Presupuesto de Egresos - Detallado-LDF  </t>
  </si>
  <si>
    <t>Conciliación entre los Egresos Presupuestarios y los Gastos Contables</t>
  </si>
  <si>
    <t xml:space="preserve">Intereses de la Deuda                                                        </t>
  </si>
  <si>
    <t xml:space="preserve">Informe de Avance Programático </t>
  </si>
  <si>
    <t xml:space="preserve">IV.- Información Complementaria-Anexos. </t>
  </si>
  <si>
    <t>Hacienda Pública / Patrimonio Generado de Ejercicios Anteriores</t>
  </si>
  <si>
    <t>Exceso o Insuficiencia en la Actualización de la Hacienda Pública / Patrimonio</t>
  </si>
  <si>
    <t>Hacienda Pública / Patrimonio Neto Final de 2018</t>
  </si>
  <si>
    <t>DEPENDENCIA / ENTIDAD</t>
  </si>
  <si>
    <t>UNIDAD ADMINISTRATIVA</t>
  </si>
  <si>
    <t>CLAVE</t>
  </si>
  <si>
    <t>NOMBRE DEL INDICADOR</t>
  </si>
  <si>
    <t>UNI. MEDIDA</t>
  </si>
  <si>
    <t>TIPO META</t>
  </si>
  <si>
    <t>VAL. ACUM.</t>
  </si>
  <si>
    <t>DATOS</t>
  </si>
  <si>
    <t>PROGRAMADO ORIGINAL</t>
  </si>
  <si>
    <t>MODIFICADO</t>
  </si>
  <si>
    <t>REALIZADO</t>
  </si>
  <si>
    <t xml:space="preserve">% DE AVANCE </t>
  </si>
  <si>
    <t>PRIMERO</t>
  </si>
  <si>
    <t>SEGUNDO</t>
  </si>
  <si>
    <t>TERCERO</t>
  </si>
  <si>
    <t>CUARTO</t>
  </si>
  <si>
    <t>ANUAL</t>
  </si>
  <si>
    <t>TRIM</t>
  </si>
  <si>
    <t>MET</t>
  </si>
  <si>
    <t>NUM</t>
  </si>
  <si>
    <t>DEN</t>
  </si>
  <si>
    <t>EVALUACIÓN CUALITATIVA</t>
  </si>
  <si>
    <t>Este formato se genera desde el sistema   http://presupuesto.sonora.gob.mx</t>
  </si>
  <si>
    <t>Dependencia y/o Entidad:</t>
  </si>
  <si>
    <t>Programa Presupuestario:</t>
  </si>
  <si>
    <t>Eje del PED:</t>
  </si>
  <si>
    <t>Reto del PED:</t>
  </si>
  <si>
    <t>Beneficiarios:</t>
  </si>
  <si>
    <t>Resumen narrativo</t>
  </si>
  <si>
    <t>Indicadores</t>
  </si>
  <si>
    <t>Línea base</t>
  </si>
  <si>
    <t>Meta 2018</t>
  </si>
  <si>
    <t>Medios de verificación</t>
  </si>
  <si>
    <t>Supuestos</t>
  </si>
  <si>
    <t>Avance al período</t>
  </si>
  <si>
    <t>% de Avance</t>
  </si>
  <si>
    <t>(Objetivos)</t>
  </si>
  <si>
    <t>Nombre</t>
  </si>
  <si>
    <t>Fórmula</t>
  </si>
  <si>
    <t>Sentido</t>
  </si>
  <si>
    <t>Unidad de medida</t>
  </si>
  <si>
    <t>Frecuencia</t>
  </si>
  <si>
    <t>Valor 2016</t>
  </si>
  <si>
    <t>(Fuentes)</t>
  </si>
  <si>
    <t>FIN</t>
  </si>
  <si>
    <t>PROPÓSITO</t>
  </si>
  <si>
    <t xml:space="preserve">COMPONENTE </t>
  </si>
  <si>
    <t xml:space="preserve">ACTIVIDAD </t>
  </si>
  <si>
    <t>Gasto por Programa Presupuestario (NO APLICA)</t>
  </si>
  <si>
    <t>Relación de esquemas bursátiles y de coberturas financieras (SOLO EN CUENTA PÚBLICA)</t>
  </si>
  <si>
    <t>Relación de Bienes que Componen su Patrimonio (SEGUNDO TRIMESTRE y CUENTA PÚBLICA)</t>
  </si>
  <si>
    <t xml:space="preserve">   Subsidios: Sector Social y Privado o Estados y Municipios</t>
  </si>
  <si>
    <t>Ingresos Finanacieros</t>
  </si>
  <si>
    <t xml:space="preserve">Aprovechamientos Patrimoniales </t>
  </si>
  <si>
    <t>1. Total de Ingresos Presupuestarios</t>
  </si>
  <si>
    <t>2.Mas Ingresos contables No Presupuestarios</t>
  </si>
  <si>
    <t>3.Menos Ingresos Presupuestarios No Contables</t>
  </si>
  <si>
    <t>4. Total de Ingresos Contables  (4=  1  +  2  -  3 )</t>
  </si>
  <si>
    <t xml:space="preserve">2. Menos Egresos Presupuestarios No Contables </t>
  </si>
  <si>
    <t xml:space="preserve">Materias Primas y Materiales de Producción y Comercializacíon </t>
  </si>
  <si>
    <t xml:space="preserve">Materiales y Suministros </t>
  </si>
  <si>
    <t>3. Más Gastos Contables No Presupuestarios</t>
  </si>
  <si>
    <t xml:space="preserve">Productos </t>
  </si>
  <si>
    <t xml:space="preserve">Aprovechamientos </t>
  </si>
  <si>
    <t xml:space="preserve">Participaciones, Aportaciones, Convenios, Incentivos Derivados de la Colaboración Fiscal, Fondos Distintos de Aportaciones, Transferencias, Asignaciones, Subsidios y Subvenciones, y Pensiones y Juvilaciones </t>
  </si>
  <si>
    <t xml:space="preserve">Participaciones,  Aportaciones, Convenios, Incentivos Derivados de la Colaboracion Fiscal y Fondos Distintos de Aportaciones </t>
  </si>
  <si>
    <t>Rubros de  Ingresos</t>
  </si>
  <si>
    <t>Estimado</t>
  </si>
  <si>
    <t xml:space="preserve">Recaudado </t>
  </si>
  <si>
    <t>Ingresos por Ventas de Bienes, Prestacion de Servicios y Otros Ingresos</t>
  </si>
  <si>
    <t xml:space="preserve">Participaciones, Aportaciones, Convenios, Incentivos Derivados de la Colaboracción Fiscal y Fondos Distintos de Aportaciones </t>
  </si>
  <si>
    <t xml:space="preserve">Ingresos Excedentes </t>
  </si>
  <si>
    <t>Estado Analitico de Ingresos Por Fuente de Financiamiento</t>
  </si>
  <si>
    <t xml:space="preserve">Ingresos del Poder Ejecutivo Federal o Estatal y de los Municipios </t>
  </si>
  <si>
    <t xml:space="preserve">Transferencias, Asignaciones, Subsidios y Subvenciones, y Pensiones y Jubilaciones </t>
  </si>
  <si>
    <t>Ingresos De los Entes Públicos de los Poderes Legislativo y Judicial, de los Órganos Autonomos y del Sector Paraestatal o Paramunicipal, asi como de las Empresas Productivas del Estado</t>
  </si>
  <si>
    <t>G. Ingresos por Ventas de Bienes y Prestación de Servicios</t>
  </si>
  <si>
    <t>J. Transferencias y Asignaciones</t>
  </si>
  <si>
    <t>Ingresos de  Gestión</t>
  </si>
  <si>
    <t>Ingresos por Venta de Bienes y Prestación de Servicios</t>
  </si>
  <si>
    <t>Transferencias, Asignaciones, Subsidios y Subvenciones, y Pensiones y Jubilaciones</t>
  </si>
  <si>
    <t xml:space="preserve">Participaciones, Aportaciones, Convenios, Incentivos Derivados de la Colaboración Fiscal y Fondos Distintos de Aportaciones </t>
  </si>
  <si>
    <t>Aumento por Insuficiencia de Estimaciones por Pérdida o Deterioro u Obsolescencia</t>
  </si>
  <si>
    <t xml:space="preserve">     Interno</t>
  </si>
  <si>
    <t xml:space="preserve">     Externo</t>
  </si>
  <si>
    <t>al 31 de diciembre de 2018(d)</t>
  </si>
  <si>
    <t>Monto pagado de la inversión al XX de XXXXXX de 2019 (k)</t>
  </si>
  <si>
    <t>Monto pagado de la inversión actualizado al XX de XXXXXX de 2019 (l)</t>
  </si>
  <si>
    <t>Saldo pendiente por pagar de la inversión al XX de XXXXXX de 2019 (m = g – l)</t>
  </si>
  <si>
    <t>31 de diciembre de 2018</t>
  </si>
  <si>
    <r>
      <t>Productos</t>
    </r>
    <r>
      <rPr>
        <vertAlign val="superscript"/>
        <sz val="10"/>
        <color theme="1"/>
        <rFont val="Arial Narrow"/>
        <family val="2"/>
      </rPr>
      <t>1</t>
    </r>
  </si>
  <si>
    <r>
      <t>Aprovechamientos</t>
    </r>
    <r>
      <rPr>
        <vertAlign val="superscript"/>
        <sz val="10"/>
        <color theme="1"/>
        <rFont val="Arial Narrow"/>
        <family val="2"/>
      </rPr>
      <t>2</t>
    </r>
  </si>
  <si>
    <r>
      <t>Ingresos por ventas de Bienes, Prestación de Servicios y Otros Ingresos</t>
    </r>
    <r>
      <rPr>
        <vertAlign val="superscript"/>
        <sz val="10"/>
        <color theme="1"/>
        <rFont val="Arial Narrow"/>
        <family val="2"/>
      </rPr>
      <t>3</t>
    </r>
  </si>
  <si>
    <t>D. Transferencias, Asignaciones, Subsidios y Subvenciones, y Pensiones y Jubilaciones</t>
  </si>
  <si>
    <t>Otros Ingresos Contables No Presupuestarios</t>
  </si>
  <si>
    <t>Otros Ingresos Presupuestarios No Contables</t>
  </si>
  <si>
    <t>Arctivos Biológicos</t>
  </si>
  <si>
    <t>Armonización de la Deuda Pública</t>
  </si>
  <si>
    <t>Adeudos de Ejercicios Fiscales Anteriores (ADEFAS)</t>
  </si>
  <si>
    <r>
      <rPr>
        <b/>
        <vertAlign val="superscript"/>
        <sz val="9"/>
        <color theme="0" tint="-0.34998626667073579"/>
        <rFont val="Arial Narrow"/>
        <family val="2"/>
      </rPr>
      <t>1</t>
    </r>
    <r>
      <rPr>
        <b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interesesque generan las cuentas bancarias de los entes públicos en productos.</t>
    </r>
  </si>
  <si>
    <r>
      <rPr>
        <b/>
        <vertAlign val="superscript"/>
        <sz val="9"/>
        <color theme="0" tint="-0.34998626667073579"/>
        <rFont val="Arial Narrow"/>
        <family val="2"/>
      </rPr>
      <t>2</t>
    </r>
    <r>
      <rPr>
        <vertAlign val="superscript"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donativos en efectivo del Poder Ejecutivo, entre otros aprovechamientos.</t>
    </r>
  </si>
  <si>
    <r>
      <rPr>
        <b/>
        <vertAlign val="superscript"/>
        <sz val="9"/>
        <color theme="0" tint="-0.34998626667073579"/>
        <rFont val="Arial Narrow"/>
        <family val="2"/>
      </rPr>
      <t>3</t>
    </r>
    <r>
      <rPr>
        <sz val="9"/>
        <color theme="0" tint="-0.34998626667073579"/>
        <rFont val="Arial Narrow"/>
        <family val="2"/>
      </rPr>
      <t xml:space="preserve"> Se refiere a los ingresos propios obtenidos por los Poderes Legislativo y Judicial, los Organos Autónomos y las entidades de la administracion pública paraestataly paramunicipal, por sus actividades diversas no inherentes a su operación que general recursos y que no sean ingresos por venta de bienes o prestación de servicios, tales como donativos en efectivo, entre otros.</t>
    </r>
  </si>
  <si>
    <r>
      <rPr>
        <b/>
        <sz val="9"/>
        <color theme="0" tint="-0.34998626667073579"/>
        <rFont val="Arial Narrow"/>
        <family val="2"/>
      </rPr>
      <t>1</t>
    </r>
    <r>
      <rPr>
        <sz val="9"/>
        <color theme="0" tint="-0.34998626667073579"/>
        <rFont val="Arial Narrow"/>
        <family val="2"/>
      </rPr>
      <t>. Se deberán incluir los Ingresos Contables No Presupuestarios que no se regularizaron presupuestariamente durante el ejercicio</t>
    </r>
  </si>
  <si>
    <r>
      <rPr>
        <b/>
        <sz val="9"/>
        <color theme="0" tint="-0.34998626667073579"/>
        <rFont val="Arial Narrow"/>
        <family val="2"/>
      </rPr>
      <t>2</t>
    </r>
    <r>
      <rPr>
        <sz val="9"/>
        <color theme="0" tint="-0.34998626667073579"/>
        <rFont val="Arial Narrow"/>
        <family val="2"/>
      </rPr>
      <t>. Los Ingresos Financieros y otros ingresos se regularizarán presupuestariamente de acuerdo a la legislacion aplicable</t>
    </r>
  </si>
  <si>
    <t>Pagado
Acumulado al periodo</t>
  </si>
  <si>
    <t>Ejercido
Acumulado al periodo</t>
  </si>
  <si>
    <t>Devengado
Acumulado al periodo</t>
  </si>
  <si>
    <t>Comprometido
Acumulado al Periodo</t>
  </si>
  <si>
    <t>Modificado Anual</t>
  </si>
  <si>
    <t>Ampliaciones / Reducciones</t>
  </si>
  <si>
    <t>Aprobado Anual</t>
  </si>
  <si>
    <t>Área y/o Ubicación Geográfica</t>
  </si>
  <si>
    <t>Fondo (Aportaciones Multiples, Convenios,etc..) (Alfanumerico) (FASS, FASP,etc)</t>
  </si>
  <si>
    <t>Fuente de Financiamiento (Federal, Estatal, Ingresos Propios)</t>
  </si>
  <si>
    <t>Tipo de Financiamiento (1. Gasto No Etiquetado, 2 Gasto Etiquetado)</t>
  </si>
  <si>
    <t>Año
Año de origen del recurso</t>
  </si>
  <si>
    <t>Tipo de Gasto
(1 Gto Corriente, 2 Gto de Capital)</t>
  </si>
  <si>
    <t>Clasificador por Objeto del Gasto
(Partida del Gasto)</t>
  </si>
  <si>
    <t>Servicios Personales por Categoría</t>
  </si>
  <si>
    <t>Tipo de Beneficiario</t>
  </si>
  <si>
    <t>Actividad o Proyecto</t>
  </si>
  <si>
    <t>Programa Presupuestario</t>
  </si>
  <si>
    <t>Subfunción</t>
  </si>
  <si>
    <t>Función</t>
  </si>
  <si>
    <t>Finalidad</t>
  </si>
  <si>
    <t>CENTRO GESTOR
Unidad Administrativa</t>
  </si>
  <si>
    <t>PRESUPUESTO DE EGRESOS</t>
  </si>
  <si>
    <t>FONDO</t>
  </si>
  <si>
    <t>POSICION PRESUPUESTARIA</t>
  </si>
  <si>
    <t>AREA FUNCIONAL</t>
  </si>
  <si>
    <t xml:space="preserve">CLASIFICACIÓN ADMINISTRATIVA </t>
  </si>
  <si>
    <t>Tipo de Recurso (1)</t>
  </si>
  <si>
    <t>Desglose de saldo en Bancos e Inversiones</t>
  </si>
  <si>
    <t>Desglose del saldo presentado en el formato ETCA-I-02, en el inciso A2), de la Cuenta:
BANCOS/TESORERÍA</t>
  </si>
  <si>
    <t>Desglose del saldo presentado en el formato ETCA-I-02, en el inciso A4), de la Cuenta:
INVERSIONES TEMPORALES (HASTA 3 MESES)</t>
  </si>
  <si>
    <t>Desglose del saldo presentado en el formato ETCA-I-02, en el inciso B1), de la Cuenta:
INVERSIONES FINANCIERAS DE CORTO PLAZO</t>
  </si>
  <si>
    <t>Desglose del saldo presentado en el formato ETCA-I-02, en el inciso A) del Activo No Circulante, de la Cuenta:
INVERSIONES FINANCIERAS A LARGO PLAZO</t>
  </si>
  <si>
    <t>Nota: En caso de que la cuenta bancaria tenga los dos tipos de recursos, presentar dos veces la misma cuenta separando los saldos por tipo de recurso.</t>
  </si>
  <si>
    <t>1) Tipo de Recurso: Federal o Estatal (incluye Ingresos Propios)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</si>
  <si>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</si>
  <si>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</si>
  <si>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</si>
  <si>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</si>
  <si>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</si>
  <si>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</si>
  <si>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</si>
  <si>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Anexo A</t>
  </si>
  <si>
    <t>Anexo B</t>
  </si>
  <si>
    <t xml:space="preserve">Desglose de saldo en Bancos e Inversiones </t>
  </si>
  <si>
    <t>Gasto de acuerdo a la Estructura Programática (LAYOUT EXCEL)</t>
  </si>
  <si>
    <t>Anexo C</t>
  </si>
  <si>
    <t>Poder Legislativo, Poder Judicial</t>
  </si>
  <si>
    <t>Nota : Este formato No Aplica Órganos  Autónomos</t>
  </si>
  <si>
    <t xml:space="preserve">                                                                    </t>
  </si>
  <si>
    <t xml:space="preserve">                                                        </t>
  </si>
  <si>
    <t xml:space="preserve">       </t>
  </si>
  <si>
    <t xml:space="preserve">     </t>
  </si>
  <si>
    <t xml:space="preserve">          </t>
  </si>
  <si>
    <t xml:space="preserve">                                                                                                                     </t>
  </si>
  <si>
    <r>
      <t xml:space="preserve">        NOTAS A LOS ESTADOS FINANCIEROS       </t>
    </r>
    <r>
      <rPr>
        <b/>
        <sz val="14"/>
        <color theme="1"/>
        <rFont val="Arial Narrow"/>
        <family val="2"/>
      </rPr>
      <t xml:space="preserve">                                                                                                                         Ver Guía de Elaboración             </t>
    </r>
  </si>
  <si>
    <t xml:space="preserve">                                                            </t>
  </si>
  <si>
    <t xml:space="preserve">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</si>
  <si>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</si>
  <si>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</si>
  <si>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</si>
  <si>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</si>
  <si>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</si>
  <si>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</t>
  </si>
  <si>
    <t xml:space="preserve">                 </t>
  </si>
  <si>
    <t xml:space="preserve">                                                       </t>
  </si>
  <si>
    <t>Listado de Formatos CPCA "Cuenta Publica Contabilidad Armonizada"</t>
  </si>
  <si>
    <t>CPCA-I-01</t>
  </si>
  <si>
    <t>CPCA-I-02</t>
  </si>
  <si>
    <t>CPCA-I-03</t>
  </si>
  <si>
    <t>CPCA-I-04</t>
  </si>
  <si>
    <t>CPCA-I-05</t>
  </si>
  <si>
    <t>CPCA-I-06</t>
  </si>
  <si>
    <t>CPCA-I-07</t>
  </si>
  <si>
    <t>CPCA-I-08</t>
  </si>
  <si>
    <t>CPCA-I-09</t>
  </si>
  <si>
    <t>CPCA-I-10</t>
  </si>
  <si>
    <t>CPCA-I-11</t>
  </si>
  <si>
    <t>CPCA-I-12</t>
  </si>
  <si>
    <t>CPCA-II-01</t>
  </si>
  <si>
    <t>CPCA-II-02</t>
  </si>
  <si>
    <t>CPCA-II-03</t>
  </si>
  <si>
    <t>CPCA-II-04</t>
  </si>
  <si>
    <t>CPCA-II-05</t>
  </si>
  <si>
    <t>CPCA-II-06</t>
  </si>
  <si>
    <t>CPCA-II-07</t>
  </si>
  <si>
    <t>CPCA-II-08</t>
  </si>
  <si>
    <t>CPCA-II-09</t>
  </si>
  <si>
    <t>CPCA-II-10</t>
  </si>
  <si>
    <t>CPCA-II-11</t>
  </si>
  <si>
    <t>CPCA-II-12</t>
  </si>
  <si>
    <t>CPCA-II-13</t>
  </si>
  <si>
    <t>CPCA-II-14</t>
  </si>
  <si>
    <t>CPCA-II-15</t>
  </si>
  <si>
    <t>CPCA-II-16</t>
  </si>
  <si>
    <t>CPCA-II-17</t>
  </si>
  <si>
    <t>CPCA-III-01</t>
  </si>
  <si>
    <t>CPCA-III-02</t>
  </si>
  <si>
    <t>CPCA-III-03</t>
  </si>
  <si>
    <t>CPCA-III-04</t>
  </si>
  <si>
    <t>CPCA-III-05</t>
  </si>
  <si>
    <t>CPCA-IV-01</t>
  </si>
  <si>
    <t>CPCA-IV-02</t>
  </si>
  <si>
    <t>CPCA-IV-03</t>
  </si>
  <si>
    <t>CPCA-IV-04</t>
  </si>
  <si>
    <t>CPCA-IV-05</t>
  </si>
  <si>
    <t xml:space="preserve">                Relación de esquemas bursátiles y de coberturas financieras</t>
  </si>
  <si>
    <t xml:space="preserve">          (pesos)</t>
  </si>
  <si>
    <t>Identificacion del  Instrumento</t>
  </si>
  <si>
    <t>Colocación</t>
  </si>
  <si>
    <t>Interés Ganados</t>
  </si>
  <si>
    <t>Valor Actual</t>
  </si>
  <si>
    <t>C=A+B</t>
  </si>
  <si>
    <t xml:space="preserve">Total </t>
  </si>
  <si>
    <t>Otros Instrumentos de Bursatilización</t>
  </si>
  <si>
    <t xml:space="preserve">Total Otros Instrumentos </t>
  </si>
  <si>
    <t>NOTA: se deberán incluir METALES PRECIOSOS en su caso.</t>
  </si>
  <si>
    <t>Del 01 de Enero al 31 Diciembre de 2019</t>
  </si>
  <si>
    <t xml:space="preserve">                             </t>
  </si>
  <si>
    <t>Universidad Tecnológica de Guaymas</t>
  </si>
  <si>
    <t>Al 31 de diciembre de 2019</t>
  </si>
  <si>
    <t>Al 31 de diciembre de 2018 y al 31 de diciembre de 2019 (b)</t>
  </si>
  <si>
    <t>Del 01 de enero al 31 de diciembre de 2019</t>
  </si>
  <si>
    <t xml:space="preserve">     RECTORIA</t>
  </si>
  <si>
    <t xml:space="preserve">     UNIDAD JURIDICA</t>
  </si>
  <si>
    <t xml:space="preserve">     DIRECCIÓN DE PLANEACIÓN Y EVALUACIÓN</t>
  </si>
  <si>
    <t xml:space="preserve">     DIRECCIÓN DE VINCULACIÓN</t>
  </si>
  <si>
    <t xml:space="preserve">     DIRECCIÓN DE FINANZAS</t>
  </si>
  <si>
    <t xml:space="preserve">     DIRECCIÓN ACADÉMICA</t>
  </si>
  <si>
    <t xml:space="preserve">     UNIDAD DE TRANSPARENCIA</t>
  </si>
  <si>
    <t xml:space="preserve">     SISTEMAS</t>
  </si>
  <si>
    <t>REMUNERACIONES AL PERSONAL DE CARÁCTER PERMANENTE</t>
  </si>
  <si>
    <t>SUELDO BASE PARA EL PERSONAL PERMANENTE</t>
  </si>
  <si>
    <t>SUELDOS</t>
  </si>
  <si>
    <t>AYUDA PARA DESPENSA</t>
  </si>
  <si>
    <t>REMUNERACIONES ADICIONALES Y ESPECIALES</t>
  </si>
  <si>
    <t xml:space="preserve">PRIMAS POR AÑOS DE SERVICIO EFECTOVOS PRESTADOS </t>
  </si>
  <si>
    <t>PROMA S Y ACREDITACIONES POR AÑOS DE SERVICIO  EFECTIVOS PRESTADOS AL PERSONAL</t>
  </si>
  <si>
    <t>PRIMAS DE VACACIONES, DOMINICAL Y GRATIFICACION DE FIN DE AÑO</t>
  </si>
  <si>
    <t>PRIMA VACACIONAL</t>
  </si>
  <si>
    <t>GRATIFICACION POR FIN DE AÑO</t>
  </si>
  <si>
    <t>COMPENSACION</t>
  </si>
  <si>
    <t>COMPENSACIONES ADIOCIONALES POR SERVICIO</t>
  </si>
  <si>
    <t>SEGURIDAD SOCIAL</t>
  </si>
  <si>
    <t>APORTACIONES PARA SEGUROS</t>
  </si>
  <si>
    <t>OTROS SEGUROS DE CARÁCTER LABORAL</t>
  </si>
  <si>
    <t>OTRAS PRESTACIONES SOCIALES Y ECONOMICAS</t>
  </si>
  <si>
    <t>INDEMNIZACION</t>
  </si>
  <si>
    <t xml:space="preserve">INDEMNIZACION AL PERSONAL </t>
  </si>
  <si>
    <t>PAGO DE LIQUIDACIONES</t>
  </si>
  <si>
    <t>PRESTACIONES CONTRACTUALES</t>
  </si>
  <si>
    <t>COMPENSACIONES GARNTIZADAS</t>
  </si>
  <si>
    <t>APOYO PARA CANASTILLA DE MATERNIDAD</t>
  </si>
  <si>
    <t>PAGO POR CONCEPTO DE SERVICIO CURRI</t>
  </si>
  <si>
    <t>AYUDA PARA GUARDERIA A MADRES TRABAJADORAS</t>
  </si>
  <si>
    <t>20000</t>
  </si>
  <si>
    <t>MATERIALES Y SUMINISTROS</t>
  </si>
  <si>
    <t>21000</t>
  </si>
  <si>
    <t>MATERIALES DE ADMINISTRACIÓN, EMISIÓN DE DOCUMENTOS Y ARTÍCULOS</t>
  </si>
  <si>
    <t>21100</t>
  </si>
  <si>
    <t>MATERIALES, UTILES Y EQUIPOS MENORES DE OFICINA</t>
  </si>
  <si>
    <t>21101</t>
  </si>
  <si>
    <t>21200</t>
  </si>
  <si>
    <t>MATERIALES Y UTILES DE IMPRESIÓN Y REPRODUCCION</t>
  </si>
  <si>
    <t>21201</t>
  </si>
  <si>
    <t>MATERIALES Y UTILES DE IMPRESIÓN Y PRODUCCION</t>
  </si>
  <si>
    <t>MATERIALES, UTILES Y EQUIPOS MENORES DE TECNOLOGIAS DE LA</t>
  </si>
  <si>
    <t>MATERIALES Y UTILES PARA EL PROCESAMIENTO DE EQUIPOS Y BIENES INFORMATICOS</t>
  </si>
  <si>
    <t>21600</t>
  </si>
  <si>
    <t>MATERIAL DE LIMPIEZA</t>
  </si>
  <si>
    <t>21601</t>
  </si>
  <si>
    <t>21700</t>
  </si>
  <si>
    <t>MATERIALES Y UTILES DE ENSEÑANZA</t>
  </si>
  <si>
    <t>21701</t>
  </si>
  <si>
    <t>MATERIALES EDUCATIVOS</t>
  </si>
  <si>
    <t>MATERIALES Y SUMINISTROS PARA PLANTELES EDUCATIVOS</t>
  </si>
  <si>
    <t>22000</t>
  </si>
  <si>
    <t>ALIMENTOS Y UTENSILIOS</t>
  </si>
  <si>
    <t>22100</t>
  </si>
  <si>
    <t>PRODUCTOS ALIMENTICIOS PARA PERSONAS</t>
  </si>
  <si>
    <t>22106</t>
  </si>
  <si>
    <t>ADQUISICION DE AGUA POTABLE</t>
  </si>
  <si>
    <t>22300</t>
  </si>
  <si>
    <t>UTENSILIOS PARA EL SERVICIO DE ALIMENTACION</t>
  </si>
  <si>
    <t>22301</t>
  </si>
  <si>
    <t>23000</t>
  </si>
  <si>
    <t>MATERIAS PRIMAS Y MATERIALES DE PRODUCCION Y COMERCIALIZACION</t>
  </si>
  <si>
    <t>23800</t>
  </si>
  <si>
    <t>MERCANCIAS ADQUIRIDAS PARA SU COMERCIALIZACION</t>
  </si>
  <si>
    <t>23801</t>
  </si>
  <si>
    <t>24000</t>
  </si>
  <si>
    <t>MATERIALES Y ARTICULOS DE CONSTRUCCION Y DE REPARACION</t>
  </si>
  <si>
    <t>24100</t>
  </si>
  <si>
    <t>PRODUCTOS MINERALES NO METALICOS</t>
  </si>
  <si>
    <t>24101</t>
  </si>
  <si>
    <t>24300</t>
  </si>
  <si>
    <t>CAL, YESO Y PRODUCTOS DE YESO</t>
  </si>
  <si>
    <t>24301</t>
  </si>
  <si>
    <t>24500</t>
  </si>
  <si>
    <t>VIDRIO Y PRODUCTOS DE VIDRIO</t>
  </si>
  <si>
    <t>24501</t>
  </si>
  <si>
    <t>24600</t>
  </si>
  <si>
    <t>MATERIAL ELECTRICO Y ELECTRONICO</t>
  </si>
  <si>
    <t>24601</t>
  </si>
  <si>
    <t>ARTICULOS METALICOS PARA LA CONSTRUCCION</t>
  </si>
  <si>
    <t>24800</t>
  </si>
  <si>
    <t>MATERIALES COMPLEMENTARIOS</t>
  </si>
  <si>
    <t>24801</t>
  </si>
  <si>
    <t>24900</t>
  </si>
  <si>
    <t>OTROS MATERIALES Y ARTICULOS DE CONSTRUCCION Y REPARACION</t>
  </si>
  <si>
    <t>24901</t>
  </si>
  <si>
    <t>25000</t>
  </si>
  <si>
    <t>PRODUCTOS QUIMICOS, FARMACEUTICOS Y DE LABORATORIO</t>
  </si>
  <si>
    <t>25300</t>
  </si>
  <si>
    <t>MEDICINAS Y PRODUCTOS FARMACEUTICOS</t>
  </si>
  <si>
    <t>25301</t>
  </si>
  <si>
    <t>MATERIALES, ACCESORIOS Y SUMINISTROS MEDICOS</t>
  </si>
  <si>
    <t>26000</t>
  </si>
  <si>
    <t>COMBUSTIBLES, LUBRICANTES Y ADITIVOS</t>
  </si>
  <si>
    <t>26100</t>
  </si>
  <si>
    <t>26101</t>
  </si>
  <si>
    <t>COMBUSTIBLES</t>
  </si>
  <si>
    <t>27000</t>
  </si>
  <si>
    <t>VESTUARIO, BLANCOS, PRENDAS DE PROTECCION Y ARTICULOS DEPORTIVOS</t>
  </si>
  <si>
    <t>27100</t>
  </si>
  <si>
    <t>VESTUARIO Y UNIFORMES</t>
  </si>
  <si>
    <t>27101</t>
  </si>
  <si>
    <t>VESTUARIOS Y UNIFORMES</t>
  </si>
  <si>
    <t>27300</t>
  </si>
  <si>
    <t>ARTICULOS DEPORTIVOS</t>
  </si>
  <si>
    <t>27301</t>
  </si>
  <si>
    <t>27500</t>
  </si>
  <si>
    <t>BLANCOS Y OTROS PRODUCTOS TEXTILES, EXCEPTO PRENDAS DE</t>
  </si>
  <si>
    <t>27501</t>
  </si>
  <si>
    <t>BLANCOS Y OTROS PRODUCTOS TEXTILES, EXCEPTO PRENDAS DE VESTIR</t>
  </si>
  <si>
    <t>29000</t>
  </si>
  <si>
    <t>HERRAMIENTAS, REFACCIONES Y ACCESORIOS MENORES</t>
  </si>
  <si>
    <t>29100</t>
  </si>
  <si>
    <t>HERRAMIENTAS MENORES</t>
  </si>
  <si>
    <t>29101</t>
  </si>
  <si>
    <t>29200</t>
  </si>
  <si>
    <t>REFACCIONES Y ACCESORIOS MENORES DE EDIFICIOS</t>
  </si>
  <si>
    <t>29201</t>
  </si>
  <si>
    <t>29400</t>
  </si>
  <si>
    <t>REFACCIONES Y ACCESORIOS MENORES DE EQUIPO DE COMPUTO Y</t>
  </si>
  <si>
    <t>29401</t>
  </si>
  <si>
    <t>REFACCIONES Y ACCESORIOS MENORES DE EQUIPO DE COMPUTO Y TECNOLOGIAS DE LA INFORMACION</t>
  </si>
  <si>
    <t>29600</t>
  </si>
  <si>
    <t>REFACCIONES Y ACCESORIOS MENORES DE EQUIPO DE TRANSPORTE</t>
  </si>
  <si>
    <t>29601</t>
  </si>
  <si>
    <t>30000</t>
  </si>
  <si>
    <t>SERVICIOS GENERALES</t>
  </si>
  <si>
    <t>31000</t>
  </si>
  <si>
    <t>SERVICIOS BASICOS</t>
  </si>
  <si>
    <t>31100</t>
  </si>
  <si>
    <t>ENERGIA ELECTRICA</t>
  </si>
  <si>
    <t>31101</t>
  </si>
  <si>
    <t>31700</t>
  </si>
  <si>
    <t>SERVICIOS DE ACCESO DE INTERNET, REDES Y PROCESAMIENTO DE</t>
  </si>
  <si>
    <t>31701</t>
  </si>
  <si>
    <t>SERVICIO DE ACCESO A INTERNET, REDES Y PROCESAMIENTO DE INFORMACION</t>
  </si>
  <si>
    <t>32000</t>
  </si>
  <si>
    <t>SERVICIO DE ARRENDAMIENTO</t>
  </si>
  <si>
    <t>32300</t>
  </si>
  <si>
    <t>ARRENDAMIENTO DE MOBILIARIO Y EQUIPO DE ADMINISTRACION,</t>
  </si>
  <si>
    <t>32302</t>
  </si>
  <si>
    <t>ARRENDAMIENTO DE EQUIPO Y BIENES INFORMATICOS</t>
  </si>
  <si>
    <t>32500</t>
  </si>
  <si>
    <t>ARRENDAMIENTO DE EQUIPO DE TRANSPORTE</t>
  </si>
  <si>
    <t>32501</t>
  </si>
  <si>
    <t>ARRENDAMIENTO DE MAQUINARIA, OTROS EQUIPOS Y</t>
  </si>
  <si>
    <t>ARRENDAMIENTO DE MAQUINARIA, OTROS EQUIPOS Y HERRAMIENTAS</t>
  </si>
  <si>
    <t>32700</t>
  </si>
  <si>
    <t>ARRENDAMIENTO DE ACTIVOS INTANGIBLES</t>
  </si>
  <si>
    <t>32701</t>
  </si>
  <si>
    <t>PATENTES, REGALIAS Y OTROS</t>
  </si>
  <si>
    <t>33000</t>
  </si>
  <si>
    <t>SERVICIOS PROFESIONALES, CIENTIFICOS, TECNICOS Y OTROS SERVICIOS</t>
  </si>
  <si>
    <t>33100</t>
  </si>
  <si>
    <t>SERVICIOS LEGALES, DE CONTABILIDAD, AUDITORIAS Y</t>
  </si>
  <si>
    <t>33101</t>
  </si>
  <si>
    <t>SERVICIOS LEGALES, DE CONTABILIDAD, AUDITORIAS Y RELACIONADOS</t>
  </si>
  <si>
    <t>SERVICIOS DE DISEÑO, ARQUITECTURA, INGENIERIA Y ACTIVIDADES</t>
  </si>
  <si>
    <t>SERVICIOS DE DISEÑO, ARQUITECTURA, INGENIERIA Y ACTIVIDADES RELACIONADAS</t>
  </si>
  <si>
    <t>33300</t>
  </si>
  <si>
    <t>SERVICIOS DE CONSULTORIA ADMINISTRATIVA, PROCESOS, TECNICA</t>
  </si>
  <si>
    <t>33301</t>
  </si>
  <si>
    <t>SERVICIOS DE INFORMATICA</t>
  </si>
  <si>
    <t>SERVICIOS ESTADISTICOS Y GEOGRAFICOS</t>
  </si>
  <si>
    <t>33400</t>
  </si>
  <si>
    <t>SERVICIOS DE CAPACITACION</t>
  </si>
  <si>
    <t>33401</t>
  </si>
  <si>
    <t>33600</t>
  </si>
  <si>
    <t>SERVICIOS DE APOYO ADMINISTRATIVO, TRADUCCION,</t>
  </si>
  <si>
    <t>33603</t>
  </si>
  <si>
    <t>IMPRESIONES Y PUBLICACIONES OFICIALES</t>
  </si>
  <si>
    <t>33700</t>
  </si>
  <si>
    <t>SERVICIOS DE PROTECCION Y SEGURIDAD</t>
  </si>
  <si>
    <t>33701</t>
  </si>
  <si>
    <t>33900</t>
  </si>
  <si>
    <t>SERVICIOS PROFESIONALES, CIENTIFICOS Y TECNICOS INTEGRALES</t>
  </si>
  <si>
    <t>33901</t>
  </si>
  <si>
    <t>34000</t>
  </si>
  <si>
    <t>SERVICIOS FINANCIEROS, BANCARIOS Y COMERCIALES</t>
  </si>
  <si>
    <t>34100</t>
  </si>
  <si>
    <t>SERVICIOS FINANCIEROS Y BANCARIOS</t>
  </si>
  <si>
    <t>34101</t>
  </si>
  <si>
    <t>SEGUROS DE RESPONSABILIDAD PATRIMONIAL Y FIANZAS</t>
  </si>
  <si>
    <t>SEGURO DE BIENES PATRIMONIALES</t>
  </si>
  <si>
    <t>SEGUROS DE BIENES PATRIMONIALES</t>
  </si>
  <si>
    <t>34700</t>
  </si>
  <si>
    <t>FLETES Y MANIOBRAS</t>
  </si>
  <si>
    <t>34701</t>
  </si>
  <si>
    <t>35000</t>
  </si>
  <si>
    <t>SERVICIOS DE INSTALACION, REPARACION, MANTENIMIENTO Y CONSERVACION</t>
  </si>
  <si>
    <t>35100</t>
  </si>
  <si>
    <t>CONSERVACION Y MANTENIMIENTO MENOR DE INMUEBLES</t>
  </si>
  <si>
    <t>35101</t>
  </si>
  <si>
    <t>MANTENIMIENTO Y CONSERVACION DE INMUEBLES</t>
  </si>
  <si>
    <t>MANTENIMIENTO Y CONSERVACION DE PLANTELES ESCOLARES</t>
  </si>
  <si>
    <t>35200</t>
  </si>
  <si>
    <t>INSTALACION, REPARACION Y MANTENIMIENTO DE MOBILIARIO Y</t>
  </si>
  <si>
    <t>35201</t>
  </si>
  <si>
    <t>MANTENIMIENTO Y CONSERVACION DE MOBILIARIO Y EQUIPO</t>
  </si>
  <si>
    <t>35202</t>
  </si>
  <si>
    <t>MANTENIMIENTO Y CONSERVACION DE MOBILIARIO Y EQUIPO PARA ESCUELAS, LABORATORIOS Y TALLERES</t>
  </si>
  <si>
    <t>35300</t>
  </si>
  <si>
    <t>INSTALACION, REPARACION Y MANTENIMIENTO DE EQUIPO DE</t>
  </si>
  <si>
    <t>35301</t>
  </si>
  <si>
    <t>INSTALACIONES</t>
  </si>
  <si>
    <t>35302</t>
  </si>
  <si>
    <t>MANTENIMIENTO Y CONSERVACION DE BIENES INFORMATICOS</t>
  </si>
  <si>
    <t>35500</t>
  </si>
  <si>
    <t>REPARACION Y MANTENIMIENTO DE EQUIPO DE TRANSPORTE</t>
  </si>
  <si>
    <t>35501</t>
  </si>
  <si>
    <t>MANTENIMIENTO Y CONSERVACION DE EQUIPO DE TRANSPORTE</t>
  </si>
  <si>
    <t>35700</t>
  </si>
  <si>
    <t>INSTALACION, REPARACION Y MANTENIMIENTO DE MAQUINARIA,</t>
  </si>
  <si>
    <t>35701</t>
  </si>
  <si>
    <t>MANTENIMIENTO Y CONSERVACION DE MAQUINARIA Y EQUIPO</t>
  </si>
  <si>
    <t>35800</t>
  </si>
  <si>
    <t>SERVICIOS DE LIMPIEZA Y MANEJO DE DESECHOS</t>
  </si>
  <si>
    <t>35801</t>
  </si>
  <si>
    <t>36000</t>
  </si>
  <si>
    <t>SERVICIOS DE COMUNICACION SOCIAL Y PUBLICIDAD</t>
  </si>
  <si>
    <t>DIFUSION POR RADIO, TELEVISION Y OTROS</t>
  </si>
  <si>
    <t>37000</t>
  </si>
  <si>
    <t>SERVICIOS DE TRASLADO Y VIATICOS</t>
  </si>
  <si>
    <t>37100</t>
  </si>
  <si>
    <t>PASAJES AEREOS</t>
  </si>
  <si>
    <t>37101</t>
  </si>
  <si>
    <t>37200</t>
  </si>
  <si>
    <t>PASAJES TERRESTRES</t>
  </si>
  <si>
    <t>37201</t>
  </si>
  <si>
    <t>37500</t>
  </si>
  <si>
    <t>VIATICOS EN EL PAIS</t>
  </si>
  <si>
    <t>37501</t>
  </si>
  <si>
    <t>37502</t>
  </si>
  <si>
    <t>GASTOS DE CAMINO</t>
  </si>
  <si>
    <t>37600</t>
  </si>
  <si>
    <t>VIATICOS EN EL EXTRANJERO</t>
  </si>
  <si>
    <t>37601</t>
  </si>
  <si>
    <t>37800</t>
  </si>
  <si>
    <t>SERVICIOS INTEGRALES DE TRASLADO Y VIATICOS</t>
  </si>
  <si>
    <t>37801</t>
  </si>
  <si>
    <t>37900</t>
  </si>
  <si>
    <t>OTROS SERVICIOS DE TRASLADO Y HOSPEDAJE</t>
  </si>
  <si>
    <t>37901</t>
  </si>
  <si>
    <t>CUOTAS</t>
  </si>
  <si>
    <t>38000</t>
  </si>
  <si>
    <t>SERVICIOS OFICIALES</t>
  </si>
  <si>
    <t>GASTOS DE ORDEN SOCIAL Y CULTURAL</t>
  </si>
  <si>
    <t>38300</t>
  </si>
  <si>
    <t>CONGRESOS Y CONVENCIONES</t>
  </si>
  <si>
    <t>38301</t>
  </si>
  <si>
    <t>39000</t>
  </si>
  <si>
    <t>OTROS SERVICIOS GENERALES</t>
  </si>
  <si>
    <t>39200</t>
  </si>
  <si>
    <t>IMPUESTOS Y DERECHOS</t>
  </si>
  <si>
    <t>39201</t>
  </si>
  <si>
    <t>40000</t>
  </si>
  <si>
    <t>TRANSFERENCIAS, ASIGNACIONES, SUBSIDIOS Y OTRAS AYUDAS</t>
  </si>
  <si>
    <t>44000</t>
  </si>
  <si>
    <t>AYUDAS SOCIALES</t>
  </si>
  <si>
    <t>44100</t>
  </si>
  <si>
    <t>AYUDAS SOCIALES A PERSONAS</t>
  </si>
  <si>
    <t>44105</t>
  </si>
  <si>
    <t>GASTOS POR SERVICIOS DE TRASLADO DE PERSONAS</t>
  </si>
  <si>
    <t>44110</t>
  </si>
  <si>
    <t>ACTIVIDADES CULTURALES, DEPORTIVAS Y RECREATIVAS</t>
  </si>
  <si>
    <t>44200</t>
  </si>
  <si>
    <t>BECAS Y OTRAS AYUDAS PARA PROGRAMAS DE CAPACITACION</t>
  </si>
  <si>
    <t>44203</t>
  </si>
  <si>
    <t>BECAS DE EDUCACION MEDIA Y SUPERIOR</t>
  </si>
  <si>
    <t>50000</t>
  </si>
  <si>
    <t>BIENES MUEBLES, INMUEBLES E INTAGIBLES</t>
  </si>
  <si>
    <t>51000</t>
  </si>
  <si>
    <t>MOBILIARIO Y EQUIPO DE ADMINISTRACION</t>
  </si>
  <si>
    <t>51500</t>
  </si>
  <si>
    <t>EQUIPO DE COMPUTO Y DE TECNOLOGIAS DE LA INFORMACION</t>
  </si>
  <si>
    <t>51501</t>
  </si>
  <si>
    <t>BIENES INFORMATICOS</t>
  </si>
  <si>
    <t>51900</t>
  </si>
  <si>
    <t>OTROS MOBILIARIOS Y EQUIPOS DE ADMINISTRACION</t>
  </si>
  <si>
    <t>EQUIPO DE ADMINISTRACION</t>
  </si>
  <si>
    <t>51902</t>
  </si>
  <si>
    <t>MOBILIARIO Y EQUIPO PARA ESCUELAS, LABORATORIOS Y TALLERES</t>
  </si>
  <si>
    <t>52000</t>
  </si>
  <si>
    <t>MOBILIARIO Y EQUIPO EDUCACIONAL Y RECREATIVO</t>
  </si>
  <si>
    <t>52200</t>
  </si>
  <si>
    <t>APARATOS DEPORTIVOS</t>
  </si>
  <si>
    <t>52201</t>
  </si>
  <si>
    <t>59000</t>
  </si>
  <si>
    <t>ACTIVOS INTANGIBLES</t>
  </si>
  <si>
    <t>59100</t>
  </si>
  <si>
    <t>SOFTWARE</t>
  </si>
  <si>
    <t>59101</t>
  </si>
  <si>
    <t>LICENCIAS INFORMATICAS E INTELECTUALES</t>
  </si>
  <si>
    <t>FEDERAL 7438149</t>
  </si>
  <si>
    <t>BANAMEX</t>
  </si>
  <si>
    <t>1112-001-01</t>
  </si>
  <si>
    <t>INV. INTEGRAL  4445</t>
  </si>
  <si>
    <t>1112-001-05</t>
  </si>
  <si>
    <t xml:space="preserve"> ING PROPIOS CTA 44947</t>
  </si>
  <si>
    <t>INBURSA</t>
  </si>
  <si>
    <t>1112-002-01</t>
  </si>
  <si>
    <t>ESTATAL 0112689057</t>
  </si>
  <si>
    <t>BBVA</t>
  </si>
  <si>
    <t>1112-003-05</t>
  </si>
  <si>
    <t>FEDERAL 0112689065</t>
  </si>
  <si>
    <t>1112-003-06</t>
  </si>
  <si>
    <t xml:space="preserve"> CTA 189982 PRODEP</t>
  </si>
  <si>
    <t>HSBC</t>
  </si>
  <si>
    <t>1112-004-01</t>
  </si>
  <si>
    <t xml:space="preserve">banamex </t>
  </si>
  <si>
    <t>PUENTE</t>
  </si>
  <si>
    <t xml:space="preserve">CONCENTRADORA </t>
  </si>
  <si>
    <t>INGRESOS PROPIOS</t>
  </si>
  <si>
    <t>1112-002-02</t>
  </si>
  <si>
    <t>ESTATAL</t>
  </si>
  <si>
    <t>FEDERAL</t>
  </si>
  <si>
    <t>PRODEP</t>
  </si>
  <si>
    <t>1231-58101</t>
  </si>
  <si>
    <t>1233-58301</t>
  </si>
  <si>
    <t>EDIFICIOS Y LOCALES</t>
  </si>
  <si>
    <t>1241-001-01</t>
  </si>
  <si>
    <t>1241-001-02</t>
  </si>
  <si>
    <t>1241-001-03</t>
  </si>
  <si>
    <t>1241-001-04</t>
  </si>
  <si>
    <t>1241-001-05</t>
  </si>
  <si>
    <t>1241-001-06</t>
  </si>
  <si>
    <t>1241-001-07</t>
  </si>
  <si>
    <t>1241-001-08</t>
  </si>
  <si>
    <t>1241-001-09</t>
  </si>
  <si>
    <t>1241-001-12</t>
  </si>
  <si>
    <t>1241-001-13</t>
  </si>
  <si>
    <t>1241-001-14</t>
  </si>
  <si>
    <t>1241-001-15</t>
  </si>
  <si>
    <t>1241-001-16</t>
  </si>
  <si>
    <t>1241-001-17</t>
  </si>
  <si>
    <t>1241-001-18</t>
  </si>
  <si>
    <t>1241-001-19</t>
  </si>
  <si>
    <t>1241-001-23</t>
  </si>
  <si>
    <t>1241-001-27</t>
  </si>
  <si>
    <t>1241-001-28</t>
  </si>
  <si>
    <t>1241-001-29</t>
  </si>
  <si>
    <t>4 SILLAS SECRET BRRAZOS TELA NEGRA</t>
  </si>
  <si>
    <t>4 ESCRITORIOS MAPLE COMPUTER DESK 30*60</t>
  </si>
  <si>
    <t>5 SILLAS SECRET BRAZOS TELA NEGRA</t>
  </si>
  <si>
    <t>5 ESCRITORIOS MAPLE COMPUTER DESK 30*60</t>
  </si>
  <si>
    <t>VENTILADOR DE TORRE</t>
  </si>
  <si>
    <t>2 ARCHIVEROS VERTICAL 4 GAVETAS</t>
  </si>
  <si>
    <t>ARCHIVERO 4 GAVETAS NEGRO</t>
  </si>
  <si>
    <t>SILLA EJECUTIVA CHOCOLATE</t>
  </si>
  <si>
    <t>VENTILADOR DE PEDESTAL</t>
  </si>
  <si>
    <t>95 SILLAS DONADAS POR LA SEC</t>
  </si>
  <si>
    <t>RELOJ CHECADOR</t>
  </si>
  <si>
    <t>50 MESAS DONADAS POR LA SEC</t>
  </si>
  <si>
    <t>100 SILLAS PLEGADIZAS</t>
  </si>
  <si>
    <t>50 MESAS DE 1.22</t>
  </si>
  <si>
    <t>5 PINTARRONES CAPFCE</t>
  </si>
  <si>
    <t>5 PIZARRONES DONADOS POR LA SEC</t>
  </si>
  <si>
    <t>60 MNESABANCOS ASIENTOS Y RESPALDO AZUL</t>
  </si>
  <si>
    <t>40 SILLAS PLEGABLES</t>
  </si>
  <si>
    <t>1241-001-30</t>
  </si>
  <si>
    <t>1241-001-31</t>
  </si>
  <si>
    <t>1241-001-43</t>
  </si>
  <si>
    <t>1241-001-45</t>
  </si>
  <si>
    <t>1241-001-56</t>
  </si>
  <si>
    <t>1241-001-57</t>
  </si>
  <si>
    <t>1241-001-58</t>
  </si>
  <si>
    <t>1241-001-59</t>
  </si>
  <si>
    <t>1241-001-60</t>
  </si>
  <si>
    <t>1241-001-61</t>
  </si>
  <si>
    <t>1241-001-62</t>
  </si>
  <si>
    <t>1241-001-67</t>
  </si>
  <si>
    <t>1241-001-68</t>
  </si>
  <si>
    <t>1241-001-69</t>
  </si>
  <si>
    <t>1241-001-70</t>
  </si>
  <si>
    <t>1241-001-71</t>
  </si>
  <si>
    <t>1241-001-74</t>
  </si>
  <si>
    <t>1241-001-75</t>
  </si>
  <si>
    <t>1241-001-76</t>
  </si>
  <si>
    <t>1241-001-77</t>
  </si>
  <si>
    <t>1241-001-78</t>
  </si>
  <si>
    <t>1241-001-79</t>
  </si>
  <si>
    <t>1241-001-80</t>
  </si>
  <si>
    <t>1241-001-81</t>
  </si>
  <si>
    <t>1241-001-82</t>
  </si>
  <si>
    <t>1241-001-83</t>
  </si>
  <si>
    <t>1241-001-84</t>
  </si>
  <si>
    <t>1241-001-85</t>
  </si>
  <si>
    <t>ARCHIVERO VERTICAL DE 4 GAVETAS DONADO POR OFFICE</t>
  </si>
  <si>
    <t>100 MESABANCOS TIPO CONCHA COLOR AZUL DONADO OFFICE</t>
  </si>
  <si>
    <t>39 SILLA ESPECIAL TIPO CAPCE</t>
  </si>
  <si>
    <t>SILLON EJECUTVO</t>
  </si>
  <si>
    <t>6 SILLAS BRAZA RESPALDO POLIPROPILENO</t>
  </si>
  <si>
    <t>MESA PARA COMPUTADORA 120*60</t>
  </si>
  <si>
    <t>MESA PARA BIBLIOTECA 150*80</t>
  </si>
  <si>
    <t>7 ARCHIVEROS VERTICAL METALICO 4 GAVETAS</t>
  </si>
  <si>
    <t>CNJUNTO EJECUTIVO 2.00MTS</t>
  </si>
  <si>
    <t>64 SILAS ESPECIAL TIPO CAPCE</t>
  </si>
  <si>
    <t>20 CONJUNTO</t>
  </si>
  <si>
    <t>20 SILLAS</t>
  </si>
  <si>
    <t>44 SILLAS</t>
  </si>
  <si>
    <t>308 MESABANCOS</t>
  </si>
  <si>
    <t>CONJUNTO EJECUTIVO 200*160 CREDENZA</t>
  </si>
  <si>
    <t>8 SOFA 3 PLAZAS</t>
  </si>
  <si>
    <t>82 BUTACAS DE AUDITORIO</t>
  </si>
  <si>
    <t>33 SILLA OPERATIVA</t>
  </si>
  <si>
    <t>6 ARCHIVERO VERTICAL MELAMINA 4 GAV</t>
  </si>
  <si>
    <t>34 MESA PARA COMPUTADORA 120*60</t>
  </si>
  <si>
    <t>2 MESA DE JUNTAS 300*120</t>
  </si>
  <si>
    <t>8 CONJUTO SECRETARIAL 160*160 CREDENZA</t>
  </si>
  <si>
    <t>3 MESA DE CENTRO 120*60</t>
  </si>
  <si>
    <t>2 MESA ESQUINERA 60*60</t>
  </si>
  <si>
    <t>16 MESA PARA MAESTRO 120*60</t>
  </si>
  <si>
    <t>1241-001-86</t>
  </si>
  <si>
    <t>1241-001-87</t>
  </si>
  <si>
    <t>1241-001-88</t>
  </si>
  <si>
    <t>1241-003-0001</t>
  </si>
  <si>
    <t>1241-003-0002</t>
  </si>
  <si>
    <t>1241-003-0003</t>
  </si>
  <si>
    <t>1241-003-0004</t>
  </si>
  <si>
    <t>1241-003-0005</t>
  </si>
  <si>
    <t>1241-003-0006</t>
  </si>
  <si>
    <t>1241-003-0007</t>
  </si>
  <si>
    <t>1241-003-0011</t>
  </si>
  <si>
    <t>1241-003-0012</t>
  </si>
  <si>
    <t>1241-003-0013</t>
  </si>
  <si>
    <t>1241-003-0014</t>
  </si>
  <si>
    <t>1241-003-0015</t>
  </si>
  <si>
    <t>1241-003-0016</t>
  </si>
  <si>
    <t>1241-003-0017</t>
  </si>
  <si>
    <t>1241-003-0018</t>
  </si>
  <si>
    <t>1241-003-0019</t>
  </si>
  <si>
    <t>1241-003-0056</t>
  </si>
  <si>
    <t>1241-003-0057</t>
  </si>
  <si>
    <t>1241-003-0058</t>
  </si>
  <si>
    <t>1241-003-0059</t>
  </si>
  <si>
    <t>1241-003-0060</t>
  </si>
  <si>
    <t>1241-003-0061</t>
  </si>
  <si>
    <t>1241-003-0062</t>
  </si>
  <si>
    <t>30 PINTARRON BLANCO 240*120</t>
  </si>
  <si>
    <t>14 ARCHIVERO VERTICAL DE 4 GAVETAS</t>
  </si>
  <si>
    <t>CASILLEROS</t>
  </si>
  <si>
    <t>DESKTOP HP PAVILION 20-B350LA</t>
  </si>
  <si>
    <t>PROYECTOR EPSON  POWERLITE S18</t>
  </si>
  <si>
    <t>PROYECTOR EPSON  POWERLITE S19</t>
  </si>
  <si>
    <t>PROYECTOR EPSON  POWERLITE S20</t>
  </si>
  <si>
    <t>PROYECTOR EPSON  POWERLITE S21</t>
  </si>
  <si>
    <t>PROYECTOR EPSON  POWERLITE S22</t>
  </si>
  <si>
    <t>FUENTE DE ALIMENTACION UPS 650 VA (390W)</t>
  </si>
  <si>
    <t>FUENTE DE ALIMENTACION UPS 650 VA (390W) 102-13</t>
  </si>
  <si>
    <t>1241-003-0063</t>
  </si>
  <si>
    <t>1241-003-0064</t>
  </si>
  <si>
    <t>1241-003-0077</t>
  </si>
  <si>
    <t>1241-003-78</t>
  </si>
  <si>
    <t>1241-003-79</t>
  </si>
  <si>
    <t>1241-003-80</t>
  </si>
  <si>
    <t>1241-003-81</t>
  </si>
  <si>
    <t>1241-003-82</t>
  </si>
  <si>
    <t>1241-003-83</t>
  </si>
  <si>
    <t>1241-003-84</t>
  </si>
  <si>
    <t>1241-003-85</t>
  </si>
  <si>
    <t>1241-003-86</t>
  </si>
  <si>
    <t>1241-003-87</t>
  </si>
  <si>
    <t>1241-003-88</t>
  </si>
  <si>
    <t>1241-003-89</t>
  </si>
  <si>
    <t>1241-003-90</t>
  </si>
  <si>
    <t>1241-003-91</t>
  </si>
  <si>
    <t>1241-003-92</t>
  </si>
  <si>
    <t>1241-003-93</t>
  </si>
  <si>
    <t>1241-003-94</t>
  </si>
  <si>
    <t>1241-009-01</t>
  </si>
  <si>
    <t>1241-009-02</t>
  </si>
  <si>
    <t>1241-009-03</t>
  </si>
  <si>
    <t>1241-009-04</t>
  </si>
  <si>
    <t>1241-1-07</t>
  </si>
  <si>
    <t>1241-1-20</t>
  </si>
  <si>
    <t>FUENTE DE ALIMENTACION UPS 650</t>
  </si>
  <si>
    <t>LAP TOP LENOVO IDEA PAD G40-45</t>
  </si>
  <si>
    <t>LAP TOP LENOVO IDEA PAD G40-46</t>
  </si>
  <si>
    <t>EQUIPO HP PAVILION 20-R153LA AIO E1-6015</t>
  </si>
  <si>
    <t>EQUIPO HP PAVILION 20-R153LA AIO E1-6016</t>
  </si>
  <si>
    <t>EQUIPO HP PAVILION 20-R153LA AIO E1-6017</t>
  </si>
  <si>
    <t>EQUIPO HP PAVILION 20-R153LA AIO E1-6018</t>
  </si>
  <si>
    <t>EQUIPO HP PAVILION 20-R153LA AIO E1-6019</t>
  </si>
  <si>
    <t>EQUIPO HP PAVILION 20-R153LA AIO E1-6020</t>
  </si>
  <si>
    <t>EQUIPO HP PAVILION 20-R153LA AIO E1-6021</t>
  </si>
  <si>
    <t>EQUIPO HP PAVILION 20-R153LA AIO E1-6022</t>
  </si>
  <si>
    <t>EQUIPO HP PAVILION 20-R153LA AIO E1-6023</t>
  </si>
  <si>
    <t>EQUIPO HP PAVILION 20-R153LA AIO E1-6024</t>
  </si>
  <si>
    <t>EQUIPO HP PAVILION 20-R153LA AIO E1-6025</t>
  </si>
  <si>
    <t>EQUIPO HP PAVILION 20-R153LA AIO E1-6026</t>
  </si>
  <si>
    <t>EQUIPO HP PAVILION 20-R153LA AIO E1-6027</t>
  </si>
  <si>
    <t>EQUIPO HP PAVILION 20-R153LA AIO E1-6028</t>
  </si>
  <si>
    <t>EQUIPO HP PAVILION 20-R153LA AIO E1-6029</t>
  </si>
  <si>
    <t>IMPRESORA MULTIFUNCIONAL M477FNW</t>
  </si>
  <si>
    <t>EQ. COMPLETO PARA LABORATORIO DE IDIO</t>
  </si>
  <si>
    <t>2 DELL INSPIRION 660S P4OH 2NVDCY1 2Q7CCY1</t>
  </si>
  <si>
    <t>RADIOGRABADORA YES</t>
  </si>
  <si>
    <t>PANTALLA TV PIONER LED 40FHD</t>
  </si>
  <si>
    <t>ARCHIVEROS</t>
  </si>
  <si>
    <t>BAFLE</t>
  </si>
  <si>
    <t>1241-1-21</t>
  </si>
  <si>
    <t>1241-1-22</t>
  </si>
  <si>
    <t>1241-1-24</t>
  </si>
  <si>
    <t>1241-1-51</t>
  </si>
  <si>
    <t>1241-1-51101</t>
  </si>
  <si>
    <t>1241-1-52</t>
  </si>
  <si>
    <t>1241-1-53</t>
  </si>
  <si>
    <t>1241-1-54</t>
  </si>
  <si>
    <t>1241-1-55</t>
  </si>
  <si>
    <t>1241-2-51201</t>
  </si>
  <si>
    <t>1241-3-0008</t>
  </si>
  <si>
    <t>1241-3-0009</t>
  </si>
  <si>
    <t>1241-3-0010</t>
  </si>
  <si>
    <t>1241-3-0020</t>
  </si>
  <si>
    <t>1241-3-0031</t>
  </si>
  <si>
    <t>1241-3-01</t>
  </si>
  <si>
    <t>1241-3-10</t>
  </si>
  <si>
    <t>1241-3-51501</t>
  </si>
  <si>
    <t>1241-9-00001</t>
  </si>
  <si>
    <t>1241-9-00002</t>
  </si>
  <si>
    <t>1241-9-00003</t>
  </si>
  <si>
    <t>1241-9-00004</t>
  </si>
  <si>
    <t>1241-9-00005</t>
  </si>
  <si>
    <t>1241-9-51901</t>
  </si>
  <si>
    <t>1241-9-51902</t>
  </si>
  <si>
    <t>1242-2-52201</t>
  </si>
  <si>
    <t>STAND</t>
  </si>
  <si>
    <t>MICROFONOS</t>
  </si>
  <si>
    <t>20 MESAS PLEGLABLES</t>
  </si>
  <si>
    <t>PROYECTOR</t>
  </si>
  <si>
    <t>MOBILIARIO</t>
  </si>
  <si>
    <t>IMPRESORA</t>
  </si>
  <si>
    <t>MUEBLES, EXCEPTO DE OFICINA Y ESTANTER</t>
  </si>
  <si>
    <t>DESKTOP</t>
  </si>
  <si>
    <t>AL 12 11 COMPUTADORAS</t>
  </si>
  <si>
    <t>AL 12 25 COMPUTADORAS</t>
  </si>
  <si>
    <t>PLANTA PURIFICADORA Y BEBEDEROS</t>
  </si>
  <si>
    <t>EQUIPO ESPECIALIZADO DE AUTOMATIZACIÓN</t>
  </si>
  <si>
    <t>EQUIPO DE LABORATORIO PARA CNC</t>
  </si>
  <si>
    <t>MÓDULOS SOLARES FOTOVOLTAICOS POLICRISTALINOS 325 WATTS</t>
  </si>
  <si>
    <t>LABORATORIO MOVIL PARA INVESTIGACIÓN SOLAR</t>
  </si>
  <si>
    <t>MOBILIARIO Y EQUIPO PARA ESCUELAS LAB</t>
  </si>
  <si>
    <t>1242-3-52301</t>
  </si>
  <si>
    <t>1242-9-001</t>
  </si>
  <si>
    <t>1242-9-002</t>
  </si>
  <si>
    <t>1242-9-003</t>
  </si>
  <si>
    <t>1242-9-004</t>
  </si>
  <si>
    <t>1242-9-005</t>
  </si>
  <si>
    <t>1242-9-006</t>
  </si>
  <si>
    <t>1242-9-007</t>
  </si>
  <si>
    <t>1242-9-008</t>
  </si>
  <si>
    <t>1242-9-009</t>
  </si>
  <si>
    <t>1242-9-010</t>
  </si>
  <si>
    <t>1242-9-011</t>
  </si>
  <si>
    <t>1242-9-012</t>
  </si>
  <si>
    <t>1242-9-013</t>
  </si>
  <si>
    <t>1242-9-014</t>
  </si>
  <si>
    <t>1242-9-015</t>
  </si>
  <si>
    <t>1242-9-016</t>
  </si>
  <si>
    <t>1242-9-017</t>
  </si>
  <si>
    <t>1242-9-018</t>
  </si>
  <si>
    <t>1242-9-019</t>
  </si>
  <si>
    <t>1242-9-020</t>
  </si>
  <si>
    <t>1242-9-021</t>
  </si>
  <si>
    <t>1242-9-022</t>
  </si>
  <si>
    <t>1242-9-023</t>
  </si>
  <si>
    <t>1242-9-024</t>
  </si>
  <si>
    <t>1242-9-025</t>
  </si>
  <si>
    <t>CAMARAS FOTOGRAFICAS Y DE VIDEO</t>
  </si>
  <si>
    <t>Replicadora Tridiencional Mekerbot</t>
  </si>
  <si>
    <t>Equipo de Manufactura Maakerbot</t>
  </si>
  <si>
    <t>Equipo Manufactura Maakerbot Replica 2</t>
  </si>
  <si>
    <t>Robot e Integración</t>
  </si>
  <si>
    <t>6 Mesas metálica tubular 130x83x75 cm. MT-OLA13083</t>
  </si>
  <si>
    <t>4 Mesas medio círculo 130x74x75 cm. MC-OLA13074</t>
  </si>
  <si>
    <t>6 Mesas tubular blanca 72x50x75 cm. MEA-7350</t>
  </si>
  <si>
    <t>24 Mesas tubular blanca 70x50x75 cm. ME-7050</t>
  </si>
  <si>
    <t>4 Armarios melamínico 115x53x91 cm. LI-11553</t>
  </si>
  <si>
    <t>4 Armarios con ruedas 115x53x91 cm. LIC-11553</t>
  </si>
  <si>
    <t>4 Armarios con ruedas de 115x53x91 cm. LIP-11553</t>
  </si>
  <si>
    <t>4 Estantería abierta ruedas industriales 115x53x91 cm. LIG-11553</t>
  </si>
  <si>
    <t>Lockers de 36 espacios 15"x15x70 ASI STORAGE</t>
  </si>
  <si>
    <t>2 Juegos de 2 sofás Mod. 82042</t>
  </si>
  <si>
    <t>3 Pizarrónes blanco reversible 150x.90 cm. PGEABB150090</t>
  </si>
  <si>
    <t>3 Sofás vinypiel MUNICH 2P</t>
  </si>
  <si>
    <t>4 Sofás vinypiel esqunero MUNICH</t>
  </si>
  <si>
    <t>3 Taburetes vinypiel MUNICH ALBAR</t>
  </si>
  <si>
    <t>40 Sillas de polipropileno tipo concha BM</t>
  </si>
  <si>
    <t>18 Sillas con pistón de ajuste OHS2500</t>
  </si>
  <si>
    <t>6 Anaqueles FR90,FO45</t>
  </si>
  <si>
    <t>4 Bancos con respaldo vinypiel 42x82x48 cm.</t>
  </si>
  <si>
    <t>2 Carros transpotador de libros .81x.50x.94 cm.</t>
  </si>
  <si>
    <t>3 Credenza con llave y puerta corrediza 120x.39x.75cm.</t>
  </si>
  <si>
    <t>6 LIbreros metálico doble 90x58x210 cms.</t>
  </si>
  <si>
    <t>1242-9-026</t>
  </si>
  <si>
    <t>1242-9-027</t>
  </si>
  <si>
    <t>1242-9-028</t>
  </si>
  <si>
    <t>1242-9-029</t>
  </si>
  <si>
    <t>1242-9-030</t>
  </si>
  <si>
    <t>1242-9-031</t>
  </si>
  <si>
    <t>1242-9-032</t>
  </si>
  <si>
    <t>1242-9-033</t>
  </si>
  <si>
    <t>1242-9-034</t>
  </si>
  <si>
    <t>1242-9-035</t>
  </si>
  <si>
    <t>1242-9-036</t>
  </si>
  <si>
    <t>1242-9-037</t>
  </si>
  <si>
    <t>1242-9-038</t>
  </si>
  <si>
    <t>1242-9-039</t>
  </si>
  <si>
    <t>1242-9-040</t>
  </si>
  <si>
    <t>1243-001-001</t>
  </si>
  <si>
    <t>1243-001-02</t>
  </si>
  <si>
    <t>1243-001-03</t>
  </si>
  <si>
    <t>1243-001-04</t>
  </si>
  <si>
    <t>1243-001-05</t>
  </si>
  <si>
    <t>1243-1-53101</t>
  </si>
  <si>
    <t>1244-1-54101</t>
  </si>
  <si>
    <t>1244-1-54103</t>
  </si>
  <si>
    <t>1246-4-56401</t>
  </si>
  <si>
    <t>1246-5-001</t>
  </si>
  <si>
    <t>1246-5-002</t>
  </si>
  <si>
    <t>8 Libreros metálico sencillo 199x90x25 cms.</t>
  </si>
  <si>
    <t>6 Escritorios para pc 120x60x75 cm.</t>
  </si>
  <si>
    <t>Exhibidor de revistas 210 cms. 6 entrepaños</t>
  </si>
  <si>
    <t>100 Sillas de visita para biblioteca color negro</t>
  </si>
  <si>
    <t>7 Sillas secretarial diseño ergonómico negro</t>
  </si>
  <si>
    <t>Bibliozones acero inoxidable</t>
  </si>
  <si>
    <t>2 Recepción extendida curva blanco mate 175x61x110 cms.</t>
  </si>
  <si>
    <t>150 Soporta libros tipo escuadra</t>
  </si>
  <si>
    <t>Lector de código de barras negro voyager RS485</t>
  </si>
  <si>
    <t>Impresora zebra ZD7500</t>
  </si>
  <si>
    <t>Sistema de arcos de detección electromagnética</t>
  </si>
  <si>
    <t>Equipo de activación y desactivación de eriquetas electromagnéticas RS-232</t>
  </si>
  <si>
    <t>1600 Etiquetas electromagnéticas de 165MM</t>
  </si>
  <si>
    <t>Rorriquete tipo pedestal para control de acceso</t>
  </si>
  <si>
    <t>Equipo para la credencialización</t>
  </si>
  <si>
    <t>CAMILLA RIGIDA</t>
  </si>
  <si>
    <t>CARRO CAMILLA CON PORTA SUERO</t>
  </si>
  <si>
    <t>CARRO DE CURACIONES CROMADO C/ ACCESORIOS</t>
  </si>
  <si>
    <t>ESTERILIZADOR MARCA MYACO</t>
  </si>
  <si>
    <t>BAYMANOMETRO DIGITAL DE MUÑECA</t>
  </si>
  <si>
    <t>EQUIPO MEDICO Y DE LABORATORIO</t>
  </si>
  <si>
    <t>AUTOMOVILES Y CAMIONES</t>
  </si>
  <si>
    <t>AUTOMOVIL NISSAN FRONTIER</t>
  </si>
  <si>
    <t>SISTEMAS DE AIRE ACONDICIONADO, CALEFA</t>
  </si>
  <si>
    <t>EQUIPO DE RUTER CONECTIVIDAD INTERNET</t>
  </si>
  <si>
    <t>CONMUTADOR 2 EQUIPOS TELEFONICOS</t>
  </si>
  <si>
    <t>1246-5-003</t>
  </si>
  <si>
    <t>1246-5-004</t>
  </si>
  <si>
    <t>1246-6-0002</t>
  </si>
  <si>
    <t>1246-6-56601</t>
  </si>
  <si>
    <t>1247-1-001</t>
  </si>
  <si>
    <t>1247-1-002</t>
  </si>
  <si>
    <t>1247-1-003</t>
  </si>
  <si>
    <t>1247-1-004</t>
  </si>
  <si>
    <t>1247-1-005</t>
  </si>
  <si>
    <t>1247-1-006</t>
  </si>
  <si>
    <t>1247-1-007</t>
  </si>
  <si>
    <t>1247-1-008</t>
  </si>
  <si>
    <t>1247-1-009</t>
  </si>
  <si>
    <t>1247-1-010</t>
  </si>
  <si>
    <t>1247-1-011</t>
  </si>
  <si>
    <t>1247-1-012</t>
  </si>
  <si>
    <t>1247-1-013</t>
  </si>
  <si>
    <t>1247-1-014</t>
  </si>
  <si>
    <t>1247-1-015</t>
  </si>
  <si>
    <t>1247-1-016</t>
  </si>
  <si>
    <t>1247-1-017</t>
  </si>
  <si>
    <t>1247-1-018</t>
  </si>
  <si>
    <t>1247-1-019</t>
  </si>
  <si>
    <t>1247-1-020</t>
  </si>
  <si>
    <t>1247-1-021</t>
  </si>
  <si>
    <t>1247-1-022</t>
  </si>
  <si>
    <t>SWICH MARCA HP 1420 A 24  GB PARA SITE</t>
  </si>
  <si>
    <t>EQUIPO ACCESS POINT PARA INTERNET</t>
  </si>
  <si>
    <t>EQUIPO DEE COMUNICACIÓN Y TELECOMUNICAICON</t>
  </si>
  <si>
    <t>MAQUINARIA Y EQUIPO ELECTRICO Y ELECTRONICO</t>
  </si>
  <si>
    <t>3 Proyectos formativos teoría y metodología</t>
  </si>
  <si>
    <t>3 Taller de ética</t>
  </si>
  <si>
    <t>3 Comunicación eficáz: Teoría y Práctica de la Comunicación Humana</t>
  </si>
  <si>
    <t>3 Merchandising: Teoría y Práctica</t>
  </si>
  <si>
    <t>3 Guía de preparación para la prueba enlace</t>
  </si>
  <si>
    <t>3 Undestanding media Users</t>
  </si>
  <si>
    <t>3 Intermediality</t>
  </si>
  <si>
    <t>3 Fundamentos y planeación de la manufactura automarizada</t>
  </si>
  <si>
    <t>3 Introduduction to operations research</t>
  </si>
  <si>
    <t>3 Organization theory and public managemen</t>
  </si>
  <si>
    <t>3 Strategic management with competitiveness and globalization concepts</t>
  </si>
  <si>
    <t>3 Consumer Behavior</t>
  </si>
  <si>
    <t>3 Auditg&amp;assurnc services</t>
  </si>
  <si>
    <t>3 Corporate Finance Plus my Finance</t>
  </si>
  <si>
    <t>3 Principles of managerial finance plus my</t>
  </si>
  <si>
    <t>3 Engineering economy 14/E</t>
  </si>
  <si>
    <t>3 Electromagnetic waves</t>
  </si>
  <si>
    <t>3 Desing and analisys of lean productions</t>
  </si>
  <si>
    <t>3 Steel structures - behavior and LRFD</t>
  </si>
  <si>
    <t>3 Tunable laser applications</t>
  </si>
  <si>
    <t>3 Understanding laser</t>
  </si>
  <si>
    <t>3 Non-abelian harmonic analysis: aplications of SL (2,R)</t>
  </si>
  <si>
    <t>1247-1-023</t>
  </si>
  <si>
    <t>1247-1-024</t>
  </si>
  <si>
    <t>1247-1-025</t>
  </si>
  <si>
    <t>1247-1-026</t>
  </si>
  <si>
    <t>1247-1-027</t>
  </si>
  <si>
    <t>1247-1-028</t>
  </si>
  <si>
    <t>1247-1-029</t>
  </si>
  <si>
    <t>1247-1-030</t>
  </si>
  <si>
    <t>1247-1-031</t>
  </si>
  <si>
    <t>1247-1-032</t>
  </si>
  <si>
    <t>1247-1-033</t>
  </si>
  <si>
    <t>1247-1-034</t>
  </si>
  <si>
    <t>1247-1-035</t>
  </si>
  <si>
    <t>1247-1-036</t>
  </si>
  <si>
    <t>1247-1-037</t>
  </si>
  <si>
    <t>1247-1-038</t>
  </si>
  <si>
    <t>1247-1-039</t>
  </si>
  <si>
    <t>1247-1-040</t>
  </si>
  <si>
    <t>1247-1-041</t>
  </si>
  <si>
    <t>1247-1-042</t>
  </si>
  <si>
    <t>1247-1-043</t>
  </si>
  <si>
    <t>1247-1-044</t>
  </si>
  <si>
    <t>1247-1-045</t>
  </si>
  <si>
    <t>1247-1-046</t>
  </si>
  <si>
    <t>1247-1-047</t>
  </si>
  <si>
    <t>1247-1-048</t>
  </si>
  <si>
    <t>3 Nanoelectrodynamics</t>
  </si>
  <si>
    <t>3 Domain decomposition methods in science and engineering XVIII</t>
  </si>
  <si>
    <t>3 Large eddy simulation of turbulent incomprenssible flows analytical and numerical results a class of les models</t>
  </si>
  <si>
    <t>3 Domain decomposition methods in science and engineering XIX</t>
  </si>
  <si>
    <t>3 Fluid-structure interaction</t>
  </si>
  <si>
    <t>3 Nonclassical thermoelastic problems in nonlinear dynamics of shells: aplications of the bubndy-galerkin and finite diference numerical methods</t>
  </si>
  <si>
    <t>3 Advances in time-delay systems</t>
  </si>
  <si>
    <t>3 Building maintenance management</t>
  </si>
  <si>
    <t>3 Electronics circuit design using electronics workbench (bookware  companio series)</t>
  </si>
  <si>
    <t>3 Large eddy simulation for compressible flows</t>
  </si>
  <si>
    <t>3 Silicon photonics</t>
  </si>
  <si>
    <t>3 Multi-wafer rotating mems machines</t>
  </si>
  <si>
    <t>3 Fundamentos de investigación para estudiantes de ingeniería</t>
  </si>
  <si>
    <t>3 Reinforced concrete, 6/E</t>
  </si>
  <si>
    <t>3 Antiterrorism and homeland defense</t>
  </si>
  <si>
    <t>3 Bionanofluidic mems</t>
  </si>
  <si>
    <t>3 Administración de proyectos</t>
  </si>
  <si>
    <t>3 Plant design and economics for chemical engineers</t>
  </si>
  <si>
    <t>3 Evaluación de proyectos para ingenieros</t>
  </si>
  <si>
    <t>3 Ingeniería de métodos, movimientos y tiempos</t>
  </si>
  <si>
    <t>3 Instalaciones hidrosanitarias y de gas para edificaciones</t>
  </si>
  <si>
    <t>3 Riesgos químicos (SIL)</t>
  </si>
  <si>
    <t>3 Teoría de riesgos (SIL)</t>
  </si>
  <si>
    <t>3 Matemáticas básicas con aplicaciones a la ingeniería</t>
  </si>
  <si>
    <t>3 Análisis de sistemas eléctricos de potencia, un enfoque práctico</t>
  </si>
  <si>
    <t>3 Automatización neumática</t>
  </si>
  <si>
    <t>1247-1-049</t>
  </si>
  <si>
    <t>1247-1-050</t>
  </si>
  <si>
    <t>1247-1-051</t>
  </si>
  <si>
    <t>1247-1-052</t>
  </si>
  <si>
    <t>1247-1-053</t>
  </si>
  <si>
    <t>1247-1-054</t>
  </si>
  <si>
    <t>1247-1-055</t>
  </si>
  <si>
    <t>1247-1-056</t>
  </si>
  <si>
    <t>1247-1-057</t>
  </si>
  <si>
    <t>1247-1-058</t>
  </si>
  <si>
    <t>1247-1-059</t>
  </si>
  <si>
    <t>1247-1-060</t>
  </si>
  <si>
    <t>1247-1-061</t>
  </si>
  <si>
    <t>1247-1-062</t>
  </si>
  <si>
    <t>1247-1-063</t>
  </si>
  <si>
    <t>1247-1-064</t>
  </si>
  <si>
    <t>1247-1-065</t>
  </si>
  <si>
    <t>1247-1-066</t>
  </si>
  <si>
    <t>1247-1-067</t>
  </si>
  <si>
    <t>1247-1-068</t>
  </si>
  <si>
    <t>1247-1-069</t>
  </si>
  <si>
    <t>1247-1-070</t>
  </si>
  <si>
    <t>1247-1-071</t>
  </si>
  <si>
    <t>1247-1-072</t>
  </si>
  <si>
    <t>1247-1-073</t>
  </si>
  <si>
    <t>1247-1-074</t>
  </si>
  <si>
    <t>3 Cómo ser un buen profesional eléctrico</t>
  </si>
  <si>
    <t>3 Comunicaciones móviles, sistemas GSM, UMTS y LTE</t>
  </si>
  <si>
    <t>3 Configuración y ajustes de sistemas de sonido curso práctico</t>
  </si>
  <si>
    <t>3 Diseño de sistemas termofluidos, una visión integradora</t>
  </si>
  <si>
    <t>3 Diseño lógico</t>
  </si>
  <si>
    <t>3 Dispositivos eléctrónicos</t>
  </si>
  <si>
    <t>3 Electricidad básica guía práctica</t>
  </si>
  <si>
    <t>3 Electricidad básica problemas resueltos</t>
  </si>
  <si>
    <t>3 Electricista de mantenimiento</t>
  </si>
  <si>
    <t>3 Electrónica básica, guía práctica</t>
  </si>
  <si>
    <t>3 Electrónica básica, problemas resueltos</t>
  </si>
  <si>
    <t>3 Ingeniería del sonido, sistemas del sonido directo</t>
  </si>
  <si>
    <t>3 Instalaciones domóticas</t>
  </si>
  <si>
    <t>3 Instalaciones eléctricas interiores</t>
  </si>
  <si>
    <t>3 Instalaciones solares fotovoltáicas, compi_web</t>
  </si>
  <si>
    <t>3 Laboratorio de circuitos eléctrónicos I</t>
  </si>
  <si>
    <t>3 Laboratorio de circuitos electrónicos II, prácticas</t>
  </si>
  <si>
    <t>3 Manual de prácticas de soldadura</t>
  </si>
  <si>
    <t>3 Soldadura básica guía práctica</t>
  </si>
  <si>
    <t>3 Tecnologías de la información y la comunicación</t>
  </si>
  <si>
    <t>3 Telecomunicaciones tecnologías, redes y servicios 2a. edición</t>
  </si>
  <si>
    <t>3 Teoría electromagnética para estudiantes</t>
  </si>
  <si>
    <t>3 Trono y fresadora, libro de taller, compi_web</t>
  </si>
  <si>
    <t>3 Vehículos eléctricos y redes para su recarga</t>
  </si>
  <si>
    <t>3 3D studio max 2014, curso práctico</t>
  </si>
  <si>
    <t>3 Administración de redes telemáticas MF0230_3</t>
  </si>
  <si>
    <t>1247-1-075</t>
  </si>
  <si>
    <t>1247-1-076</t>
  </si>
  <si>
    <t>1247-1-077</t>
  </si>
  <si>
    <t>1247-1-078</t>
  </si>
  <si>
    <t>1247-1-079</t>
  </si>
  <si>
    <t>1247-1-080</t>
  </si>
  <si>
    <t>1247-1-081</t>
  </si>
  <si>
    <t>1247-1-082</t>
  </si>
  <si>
    <t>1247-1-083</t>
  </si>
  <si>
    <t>1247-1-084</t>
  </si>
  <si>
    <t>1247-1-085</t>
  </si>
  <si>
    <t>1247-1-086</t>
  </si>
  <si>
    <t>1247-1-087</t>
  </si>
  <si>
    <t>1247-1-088</t>
  </si>
  <si>
    <t>1247-1-089</t>
  </si>
  <si>
    <t>1247-1-090</t>
  </si>
  <si>
    <t>1247-1-091</t>
  </si>
  <si>
    <t>1247-1-092</t>
  </si>
  <si>
    <t>1247-1-093</t>
  </si>
  <si>
    <t>1247-1-094</t>
  </si>
  <si>
    <t>1247-1-095</t>
  </si>
  <si>
    <t>1247-1-096</t>
  </si>
  <si>
    <t>1247-1-097</t>
  </si>
  <si>
    <t>1247-1-098</t>
  </si>
  <si>
    <t>1247-1-099</t>
  </si>
  <si>
    <t>1247-1-100</t>
  </si>
  <si>
    <t>3 Administración de servicios de mensajería electrónica, manual práctico</t>
  </si>
  <si>
    <t>3 Administración de servicios de transferencia de archivo (C.P.)</t>
  </si>
  <si>
    <t>3 Administración de servicios Web. MF0495_3</t>
  </si>
  <si>
    <t>3 Administración de sistemas gestores de bases de datos</t>
  </si>
  <si>
    <t>3 Administración de sistemas gestores de bases de datos 2a. edición (grado superior)</t>
  </si>
  <si>
    <t>3 Administración de sistemas gestores de base de datos, manual práctico</t>
  </si>
  <si>
    <t>3 Administración de sistemas GNU/LINUX</t>
  </si>
  <si>
    <t>3 Administración de sistemas operativos</t>
  </si>
  <si>
    <t>3 Administración hardware de un sistema informático (C.P.)</t>
  </si>
  <si>
    <t>3 Administración software de un sistema informático (C.P.)</t>
  </si>
  <si>
    <t>3 Adobe flash C56 professional curso práctico</t>
  </si>
  <si>
    <t>3 Ajax en J2EE 2a. edición actualizada</t>
  </si>
  <si>
    <t>3 Android, desarrollo de aplicaciones</t>
  </si>
  <si>
    <t>3 Android, manual práctico para todos los niveles, más de 350 sugerencias, consejos y aplicaciones escenciales</t>
  </si>
  <si>
    <t>3 Aplicaciones de software libre</t>
  </si>
  <si>
    <t>3 Aolicaciones google</t>
  </si>
  <si>
    <t>3 Aplicaciones microinformáticas (C.P.)</t>
  </si>
  <si>
    <t>3 Aplicaciones ofimáticas. 2a. edición CFGM</t>
  </si>
  <si>
    <t>3 Aplicaiones web</t>
  </si>
  <si>
    <t>3 Aprenda a programar con lazarus</t>
  </si>
  <si>
    <t>3 Aprendizaje automático, compi_web</t>
  </si>
  <si>
    <t>3 Arduind. Guía práctica de fundamentos y simulación</t>
  </si>
  <si>
    <t>3 Arte de videojuegos, da forma a tus sueños</t>
  </si>
  <si>
    <t>3 Auditoría de seguridad informática</t>
  </si>
  <si>
    <t>3 Backtrack 5</t>
  </si>
  <si>
    <t>3 Bases de datos</t>
  </si>
  <si>
    <t>1247-1-101</t>
  </si>
  <si>
    <t>1247-1-102</t>
  </si>
  <si>
    <t>1247-1-103</t>
  </si>
  <si>
    <t>1247-1-104</t>
  </si>
  <si>
    <t>1247-1-105</t>
  </si>
  <si>
    <t>1247-1-106</t>
  </si>
  <si>
    <t>1247-1-107</t>
  </si>
  <si>
    <t>1247-1-108</t>
  </si>
  <si>
    <t>1247-1-109</t>
  </si>
  <si>
    <t>1247-1-110</t>
  </si>
  <si>
    <t>1247-1-111</t>
  </si>
  <si>
    <t>1247-1-112</t>
  </si>
  <si>
    <t>1247-1-113</t>
  </si>
  <si>
    <t>1247-1-114</t>
  </si>
  <si>
    <t>1247-1-115</t>
  </si>
  <si>
    <t>1247-1-116</t>
  </si>
  <si>
    <t>1247-1-117</t>
  </si>
  <si>
    <t>1247-1-118</t>
  </si>
  <si>
    <t>1247-1-119</t>
  </si>
  <si>
    <t>1247-1-120</t>
  </si>
  <si>
    <t>1247-1-121</t>
  </si>
  <si>
    <t>1247-1-122</t>
  </si>
  <si>
    <t>1247-1-123</t>
  </si>
  <si>
    <t>1247-1-124</t>
  </si>
  <si>
    <t>1247-1-125</t>
  </si>
  <si>
    <t>1247-1-126</t>
  </si>
  <si>
    <t>3 Bitcoin. Guía completa de la moneda del futuro</t>
  </si>
  <si>
    <t>3 Bricolaje informático, taller de hardware</t>
  </si>
  <si>
    <t>3 C. Básico, compi.web</t>
  </si>
  <si>
    <t>3 Cómo modelar con autodesk inventor 2014</t>
  </si>
  <si>
    <t>3 Construcción de páginas web. Manual práctico</t>
  </si>
  <si>
    <t>3 Corelcad 2014, paso a paso</t>
  </si>
  <si>
    <t>3 Creación de juegos y aplicaciones para android, desarrollo práctico de proyectos.</t>
  </si>
  <si>
    <t>3 Creación de un sitio web con PHP y MYSQL</t>
  </si>
  <si>
    <t>3 Crear una web desde cero, paso a paso con joomlai 2a. edición actualizada</t>
  </si>
  <si>
    <t>3 Criptografía, protección de datos y aplicaciones. Una guía para estudiantes y profesionales</t>
  </si>
  <si>
    <t>3 Desarrollo de aplicaciones con swift</t>
  </si>
  <si>
    <t>3 Desarrollo de aplicaciones mediante E+C172L framework de spring</t>
  </si>
  <si>
    <t>3 Desarrollo de aplicaciones para android</t>
  </si>
  <si>
    <t>3 Desarrollo de interfaces (grado superior)</t>
  </si>
  <si>
    <t>3 Desarrollo global de software</t>
  </si>
  <si>
    <t>3 Desarrollo web en entorno cliente</t>
  </si>
  <si>
    <t>3 Desarrollo web en entorno servidor</t>
  </si>
  <si>
    <t>3 Diseño de interfaces en aplicaciones móviles</t>
  </si>
  <si>
    <t>3 Diseño de interfaces web</t>
  </si>
  <si>
    <t>3 Diseño de redes telemáticas (C.P.)</t>
  </si>
  <si>
    <t>3 Diseño de videojuegos 2a. edición</t>
  </si>
  <si>
    <t>3 Diseño mecánico con solidworls 2015</t>
  </si>
  <si>
    <t>3 Diseño y construcción de algoritmos</t>
  </si>
  <si>
    <t>3 Diseño y creación de páginas web, compi_web</t>
  </si>
  <si>
    <t>3 Domine word press. Manual práctico</t>
  </si>
  <si>
    <t>1247-1-127</t>
  </si>
  <si>
    <t>1247-1-128</t>
  </si>
  <si>
    <t>1247-1-129</t>
  </si>
  <si>
    <t>1247-1-130</t>
  </si>
  <si>
    <t>1247-1-131</t>
  </si>
  <si>
    <t>1247-1-132</t>
  </si>
  <si>
    <t>1247-1-133</t>
  </si>
  <si>
    <t>1247-1-134</t>
  </si>
  <si>
    <t>1247-1-135</t>
  </si>
  <si>
    <t>1247-1-136</t>
  </si>
  <si>
    <t>1247-1-137</t>
  </si>
  <si>
    <t>1247-1-138</t>
  </si>
  <si>
    <t>1247-1-139</t>
  </si>
  <si>
    <t>1247-1-140</t>
  </si>
  <si>
    <t>1247-1-141</t>
  </si>
  <si>
    <t>1247-1-142</t>
  </si>
  <si>
    <t>1247-1-143</t>
  </si>
  <si>
    <t>1247-1-144</t>
  </si>
  <si>
    <t>1247-1-145</t>
  </si>
  <si>
    <t>1247-1-146</t>
  </si>
  <si>
    <t>1247-1-147</t>
  </si>
  <si>
    <t>1247-1-148</t>
  </si>
  <si>
    <t>1247-1-149</t>
  </si>
  <si>
    <t>1247-1-150</t>
  </si>
  <si>
    <t>1247-1-151</t>
  </si>
  <si>
    <t>1247-1-152</t>
  </si>
  <si>
    <t>3 Domótica.  Gestión de la energía y gestión técnica de edificios</t>
  </si>
  <si>
    <t>3 Dreamweaver 8 desarrollo de páginas web</t>
  </si>
  <si>
    <t>3 Dreamweaver CS6. Básico</t>
  </si>
  <si>
    <t>3 Elige tu CMS, wordpress moodle prestashop y más</t>
  </si>
  <si>
    <t>3 Entornos de dasarrollo</t>
  </si>
  <si>
    <t>3 excel 2007 avanzado</t>
  </si>
  <si>
    <t>3 excel 2010 básico</t>
  </si>
  <si>
    <t>3 Excel 2013 avanzado</t>
  </si>
  <si>
    <t>3 Excel 2013 manual básico</t>
  </si>
  <si>
    <t>3 Excel 2016 paso a paso 2a. edición actualizada</t>
  </si>
  <si>
    <t>3 Flash CS5 guía de campo</t>
  </si>
  <si>
    <t>3 Flash CS6 básico</t>
  </si>
  <si>
    <t>3 Fundamentos de la prospectiva en sistemas de información</t>
  </si>
  <si>
    <t>3 Fundamentos de robótica y mecatrónica con matlab y simulink</t>
  </si>
  <si>
    <t>3 Gestión de base de datos 2a. edición</t>
  </si>
  <si>
    <t>3 Gestión de bases de daros manual práctico</t>
  </si>
  <si>
    <t>3 Gestión de servicios en el sistema informático</t>
  </si>
  <si>
    <t>3 Grabación de datos MF0983_1</t>
  </si>
  <si>
    <t>3 Guía de campo autocad 2010</t>
  </si>
  <si>
    <t>3 Guía de campo de combustión 2008</t>
  </si>
  <si>
    <t>3 Guía de campo de excel 2010</t>
  </si>
  <si>
    <t>3 Guía de campo de flash C54</t>
  </si>
  <si>
    <t>3 Guía de campo de flash C55</t>
  </si>
  <si>
    <t>3 Guía de campo de microsoft windows 7</t>
  </si>
  <si>
    <t>3 Guía de campo de microsoft windows 8</t>
  </si>
  <si>
    <t>1247-1-153</t>
  </si>
  <si>
    <t>1247-1-154</t>
  </si>
  <si>
    <t>1247-1-155</t>
  </si>
  <si>
    <t>1247-1-156</t>
  </si>
  <si>
    <t>1247-1-157</t>
  </si>
  <si>
    <t>1247-1-158</t>
  </si>
  <si>
    <t>1247-1-159</t>
  </si>
  <si>
    <t>1247-1-160</t>
  </si>
  <si>
    <t>1247-1-161</t>
  </si>
  <si>
    <t>1247-1-162</t>
  </si>
  <si>
    <t>1247-1-163</t>
  </si>
  <si>
    <t>1247-1-164</t>
  </si>
  <si>
    <t>1247-1-165</t>
  </si>
  <si>
    <t>1247-1-166</t>
  </si>
  <si>
    <t>1247-1-167</t>
  </si>
  <si>
    <t>1247-1-168</t>
  </si>
  <si>
    <t>1247-1-169</t>
  </si>
  <si>
    <t>1247-1-170</t>
  </si>
  <si>
    <t>1247-1-171</t>
  </si>
  <si>
    <t>1247-1-172</t>
  </si>
  <si>
    <t>1247-1-173</t>
  </si>
  <si>
    <t>1247-1-174</t>
  </si>
  <si>
    <t>1247-1-175</t>
  </si>
  <si>
    <t>1247-1-176</t>
  </si>
  <si>
    <t>1247-1-177</t>
  </si>
  <si>
    <t>1247-1-178</t>
  </si>
  <si>
    <t>3 Guía de campo de outlook 2010</t>
  </si>
  <si>
    <t>3 Guía de campo de fotoshop C55</t>
  </si>
  <si>
    <t>3 Guía de campo de fotoshop C56</t>
  </si>
  <si>
    <t>3 Guía de campo de powerpoint 2010</t>
  </si>
  <si>
    <t>3 Guía de campo publisher 2007</t>
  </si>
  <si>
    <t>3 Guía de campo quarkxpress 8</t>
  </si>
  <si>
    <t>3 Guía de campo word 2010</t>
  </si>
  <si>
    <t>3 Hacking con ingeniería social. Técnicas para hackear humanos</t>
  </si>
  <si>
    <t>3 Hacking práctico de redes wifi y radiofrecuencia</t>
  </si>
  <si>
    <t>3 Hacking práctico en internet y redes de oredenadores</t>
  </si>
  <si>
    <t>3 Hibernate, persistencia de objetos en JEE</t>
  </si>
  <si>
    <t>3 HTML5, C553 y jquery. Curso práctico</t>
  </si>
  <si>
    <t>3 Ilustrator C55 básico</t>
  </si>
  <si>
    <t>3 Implantación de sistemas operativos</t>
  </si>
  <si>
    <t>3 Implementación de elementos de la red local</t>
  </si>
  <si>
    <t>3 Informática básica para mayores, 2 Ed.</t>
  </si>
  <si>
    <t>3 Informática e internet prácticas para novatos. El método del botón derecho</t>
  </si>
  <si>
    <t>3 Informática para la gestión y administración. Básico</t>
  </si>
  <si>
    <t>3 Inserción laboral, sensibilización medioambiental y en la igualdad de género 2a. edición (FCOO03)</t>
  </si>
  <si>
    <t>3 Instala, administra, securiza y virtualiza entornos linux 2a. edición</t>
  </si>
  <si>
    <t>3 Instalación de redes locales, manual práctico</t>
  </si>
  <si>
    <t>3 Instalación y configuración de aplicaciones informáticas. Manual práctico</t>
  </si>
  <si>
    <t>3 Instalación y configuración de sistemas operativos</t>
  </si>
  <si>
    <t>Integración de componentes software en páginas web (C.P.)</t>
  </si>
  <si>
    <t>3 Interconexión de redes privadas y públicas MF0956_2 vertificados de profesionalidad</t>
  </si>
  <si>
    <t>3 Introducción a la informática</t>
  </si>
  <si>
    <t>1247-1-179</t>
  </si>
  <si>
    <t>1247-1-180</t>
  </si>
  <si>
    <t>1247-1-181</t>
  </si>
  <si>
    <t>1247-1-182</t>
  </si>
  <si>
    <t>1247-1-183</t>
  </si>
  <si>
    <t>1247-1-184</t>
  </si>
  <si>
    <t>1247-1-185</t>
  </si>
  <si>
    <t>1247-1-186</t>
  </si>
  <si>
    <t>1247-1-187</t>
  </si>
  <si>
    <t>1247-1-188</t>
  </si>
  <si>
    <t>1247-1-189</t>
  </si>
  <si>
    <t>1247-1-190</t>
  </si>
  <si>
    <t>1247-1-191</t>
  </si>
  <si>
    <t>1247-1-192</t>
  </si>
  <si>
    <t>1247-1-193</t>
  </si>
  <si>
    <t>1247-1-194</t>
  </si>
  <si>
    <t>1247-1-195</t>
  </si>
  <si>
    <t>1247-1-196</t>
  </si>
  <si>
    <t>1247-1-197</t>
  </si>
  <si>
    <t>1247-1-198</t>
  </si>
  <si>
    <t>1247-1-199</t>
  </si>
  <si>
    <t>1247-1-200</t>
  </si>
  <si>
    <t>1247-1-201</t>
  </si>
  <si>
    <t>1247-1-202</t>
  </si>
  <si>
    <t>1247-1-203</t>
  </si>
  <si>
    <t>1247-1-204</t>
  </si>
  <si>
    <t>3 Introducción a la ingeniería, guía académica</t>
  </si>
  <si>
    <t>3 Investigación forense de dispositivos móviles android</t>
  </si>
  <si>
    <t>3 Java 2 básico compi_web</t>
  </si>
  <si>
    <t>3 La vía inteligente nuevos servicios para las ciudades digitales</t>
  </si>
  <si>
    <t>3 Las macros en access 2010</t>
  </si>
  <si>
    <t>3 Lenguaje de marcar y sistemas de gestión de información</t>
  </si>
  <si>
    <t>3 Lync server 2013 standard edition</t>
  </si>
  <si>
    <t>3 Mantenimiento de la seguridad en sistemas informáticos manual práctico</t>
  </si>
  <si>
    <t>3 Mantenimiento de sistemas informáticos</t>
  </si>
  <si>
    <t>3 Manual de un ciso (chief, information, security, officer)</t>
  </si>
  <si>
    <t>3 Métodos de investigación en ingeniería del software</t>
  </si>
  <si>
    <t>3 Microsoft windows 8. Guía de usuario</t>
  </si>
  <si>
    <t>3 Microsoft windows powershell</t>
  </si>
  <si>
    <t>3 Microsoft windows server 2012. Instalación y configuración básica,</t>
  </si>
  <si>
    <t>3 Microsoft windows server 2016. Redes y active directory</t>
  </si>
  <si>
    <t>3 Montaje de componentes informáticos</t>
  </si>
  <si>
    <t>3 Montaje de equipos informáticos. manual práctico</t>
  </si>
  <si>
    <t>3 Navegar en internet: adobe dreamweaver cs6</t>
  </si>
  <si>
    <t>3 Office 2016 curso práctico</t>
  </si>
  <si>
    <t>3 Operaciones auxiliares de montaje de componentes informáticos. 2ª edición mf1207_1</t>
  </si>
  <si>
    <t>3 Paso a paso con excel 2013, explicaciones sencillas con solucionario</t>
  </si>
  <si>
    <t>3 Photoshop cs5, básico</t>
  </si>
  <si>
    <t>3 Photoshop cs5. Curso avanzado</t>
  </si>
  <si>
    <t>3 Photoshop cs6, guía de campo</t>
  </si>
  <si>
    <t>3 Powerpoint 2007. Básico</t>
  </si>
  <si>
    <t>3 Powerpoint 2010. Básico</t>
  </si>
  <si>
    <t>1247-1-205</t>
  </si>
  <si>
    <t>1247-1-206</t>
  </si>
  <si>
    <t>1247-1-207</t>
  </si>
  <si>
    <t>1247-1-208</t>
  </si>
  <si>
    <t>1247-1-209</t>
  </si>
  <si>
    <t>1247-1-210</t>
  </si>
  <si>
    <t>1247-1-211</t>
  </si>
  <si>
    <t>1247-1-212</t>
  </si>
  <si>
    <t>1247-1-213</t>
  </si>
  <si>
    <t>1247-1-214</t>
  </si>
  <si>
    <t>1247-1-215</t>
  </si>
  <si>
    <t>1247-1-216</t>
  </si>
  <si>
    <t>1247-1-217</t>
  </si>
  <si>
    <t>1247-1-218</t>
  </si>
  <si>
    <t>1247-1-219</t>
  </si>
  <si>
    <t>1247-1-220</t>
  </si>
  <si>
    <t>1247-1-221</t>
  </si>
  <si>
    <t>1247-1-222</t>
  </si>
  <si>
    <t>1247-1-223</t>
  </si>
  <si>
    <t>1247-1-224</t>
  </si>
  <si>
    <t>1247-1-225</t>
  </si>
  <si>
    <t>1247-1-226</t>
  </si>
  <si>
    <t>1247-1-227</t>
  </si>
  <si>
    <t>1247-1-228</t>
  </si>
  <si>
    <t>1247-1-229</t>
  </si>
  <si>
    <t>1247-1-230</t>
  </si>
  <si>
    <t>3 Privacidad y ocultación de información digital esteganografía,protegiendo y atacando redes informáticas</t>
  </si>
  <si>
    <t>3 Procesos productivos</t>
  </si>
  <si>
    <t>3 Programación</t>
  </si>
  <si>
    <t>3 Programación de bases de datos relacionales. Mf0226_certificados de profesionalidad</t>
  </si>
  <si>
    <t>3 Programación de objetos en java</t>
  </si>
  <si>
    <t>3 Programación de servicios y procesos. Cfgs</t>
  </si>
  <si>
    <t>3 Programación en lenguajes estructurados</t>
  </si>
  <si>
    <t>3 Programación multimedia y dispositivos móviles</t>
  </si>
  <si>
    <t>3 Programación orientada a objetos mf0227_3</t>
  </si>
  <si>
    <t>3 Programación shell. Aprende a programar con más de 200 ejercicios resueltos</t>
  </si>
  <si>
    <t>3 Programación visual basic con excel 2010</t>
  </si>
  <si>
    <t>3 Programación web en el entorno al servidor.mf0491_3.certificados de profesionalidad</t>
  </si>
  <si>
    <t>3 Programación web en el entorno cliente.mf0491_3.certificados de profesionalidad</t>
  </si>
  <si>
    <t>3 Programación, teoría y aplicaciones</t>
  </si>
  <si>
    <t>3 Protección de datos y seguridad de la información</t>
  </si>
  <si>
    <t>3 Proyectos con robots lego</t>
  </si>
  <si>
    <t>3 Psicotrading, gestión emocional del inversor</t>
  </si>
  <si>
    <t>3 Python. Paso a paso</t>
  </si>
  <si>
    <t>3 Repare, configure y amplie su pc</t>
  </si>
  <si>
    <t>3 Robótica educativa</t>
  </si>
  <si>
    <t>3 Robótica educativa, prácticas y actividades</t>
  </si>
  <si>
    <t>3 Robótica y domótica básica con arduino</t>
  </si>
  <si>
    <t>3 Sakai</t>
  </si>
  <si>
    <t>3 Seguridad digital e informática. 40 casos prácticos</t>
  </si>
  <si>
    <t>3 Seguridad en equipos informáticos</t>
  </si>
  <si>
    <t>3 Seguridad en sistemas operativos, windows y gnu/linux</t>
  </si>
  <si>
    <t>1247-1-231</t>
  </si>
  <si>
    <t>1247-1-232</t>
  </si>
  <si>
    <t>1247-1-233</t>
  </si>
  <si>
    <t>1247-1-234</t>
  </si>
  <si>
    <t>1247-1-235</t>
  </si>
  <si>
    <t>1247-1-236</t>
  </si>
  <si>
    <t>1247-1-237</t>
  </si>
  <si>
    <t>1247-1-238</t>
  </si>
  <si>
    <t>1247-1-239</t>
  </si>
  <si>
    <t>1247-1-240</t>
  </si>
  <si>
    <t>1247-1-241</t>
  </si>
  <si>
    <t>1247-1-242</t>
  </si>
  <si>
    <t>1247-1-243</t>
  </si>
  <si>
    <t>1247-1-244</t>
  </si>
  <si>
    <t>1247-1-245</t>
  </si>
  <si>
    <t>1247-1-246</t>
  </si>
  <si>
    <t>1247-1-247</t>
  </si>
  <si>
    <t>1247-1-248</t>
  </si>
  <si>
    <t>1247-1-249</t>
  </si>
  <si>
    <t>1247-1-250</t>
  </si>
  <si>
    <t>1247-1-251</t>
  </si>
  <si>
    <t>1247-1-252</t>
  </si>
  <si>
    <t>1247-1-253</t>
  </si>
  <si>
    <t>1247-1-254</t>
  </si>
  <si>
    <t>1247-1-255</t>
  </si>
  <si>
    <t>1247-1-256</t>
  </si>
  <si>
    <t>3 Seguridad informática, compl.web</t>
  </si>
  <si>
    <t>3 Seguridad informática. Básico</t>
  </si>
  <si>
    <t>3 Seguridad perimetral, monitorización y ataques en redes</t>
  </si>
  <si>
    <t>3 Seguridad y alta disponibilidad</t>
  </si>
  <si>
    <t>3 Sistemas digitales, principios, análisis y diseño</t>
  </si>
  <si>
    <t>3 Sistemas informáticos y redes locales</t>
  </si>
  <si>
    <t>3 Sistemas operativos en red</t>
  </si>
  <si>
    <t>3 Sistemas operativos monopuesto. 2ª edición</t>
  </si>
  <si>
    <t>3 Sistemas operativos y aplicaciones informáticas (c.p.)</t>
  </si>
  <si>
    <t>3 Software ofimático de productividad en la nube</t>
  </si>
  <si>
    <t>3 Struts, compl.web</t>
  </si>
  <si>
    <t>3 Técnicas combinatorias y de mutación para testing de si</t>
  </si>
  <si>
    <t>3 Teoría, diseño e implementación de compiladores de lenguajes</t>
  </si>
  <si>
    <t>3 Tratamiento informático de la información</t>
  </si>
  <si>
    <t>3 Ubuntu linux</t>
  </si>
  <si>
    <t>3 Uml. Aplicaciones en java y c++</t>
  </si>
  <si>
    <t>3 Visión artificial: rasgos descriptores para el reconocimiento de objetos</t>
  </si>
  <si>
    <t>3 Visual basic, compl.web</t>
  </si>
  <si>
    <t>3 Windows server 2008</t>
  </si>
  <si>
    <t>3 Windows vista. Básico</t>
  </si>
  <si>
    <t>3 El empaque. Factores para el diseño de empaques</t>
  </si>
  <si>
    <t>3 Automatización electroneumática</t>
  </si>
  <si>
    <t>3 Conceptos básicos de estructuras resistentes</t>
  </si>
  <si>
    <t>3 Estrategia de articulación urbana</t>
  </si>
  <si>
    <t>3 Fabricación mecánica. Manual práctico</t>
  </si>
  <si>
    <t>3 Física mécanica, nivelación para estudiantes universitarios</t>
  </si>
  <si>
    <t>1247-1-257</t>
  </si>
  <si>
    <t>1247-1-258</t>
  </si>
  <si>
    <t>1247-1-259</t>
  </si>
  <si>
    <t>1247-1-260</t>
  </si>
  <si>
    <t>1247-1-261</t>
  </si>
  <si>
    <t>1247-1-262</t>
  </si>
  <si>
    <t>1247-1-263</t>
  </si>
  <si>
    <t>1247-1-264</t>
  </si>
  <si>
    <t>1247-1-265</t>
  </si>
  <si>
    <t>1247-1-266</t>
  </si>
  <si>
    <t>1247-1-267</t>
  </si>
  <si>
    <t>1247-1-268</t>
  </si>
  <si>
    <t>1247-1-269</t>
  </si>
  <si>
    <t>1247-1-270</t>
  </si>
  <si>
    <t>1247-1-271</t>
  </si>
  <si>
    <t>1247-1-272</t>
  </si>
  <si>
    <t>1247-1-273</t>
  </si>
  <si>
    <t>1247-1-274</t>
  </si>
  <si>
    <t>1247-1-275</t>
  </si>
  <si>
    <t>1247-1-276</t>
  </si>
  <si>
    <t>1247-1-277</t>
  </si>
  <si>
    <t>1247-1-278</t>
  </si>
  <si>
    <t>1247-1-279</t>
  </si>
  <si>
    <t>1247-1-280</t>
  </si>
  <si>
    <t>1247-1-281</t>
  </si>
  <si>
    <t>1247-1-282</t>
  </si>
  <si>
    <t>3 Hidráulica</t>
  </si>
  <si>
    <t>3 Manual práctico de soldadura. Básico</t>
  </si>
  <si>
    <t>3 Montaje mecánico. Manual práctico</t>
  </si>
  <si>
    <t>3 Pequeñas centrales hidroeléctricas</t>
  </si>
  <si>
    <t>3 Ventilación industrial</t>
  </si>
  <si>
    <t>3 Aplicaciones informáticas de bases de datos relacionales</t>
  </si>
  <si>
    <t>3 Aplicaciones informáticas de hojas de cálculo</t>
  </si>
  <si>
    <t>3 Aplicaciones informáticas de tratamiento de textos</t>
  </si>
  <si>
    <t>3 Aplicaciones informáticas para presentaciones. Gráficas de información</t>
  </si>
  <si>
    <t>3 Cálculo numérico</t>
  </si>
  <si>
    <t>3 Ciencia y tecnología. Nivel ii. Cultura general</t>
  </si>
  <si>
    <t>3 Conoce excel 2010</t>
  </si>
  <si>
    <t>3 Dirección de operaciones. Casos prácticos y recursos didácticos</t>
  </si>
  <si>
    <t>3 Electromecánica de vehículos. Circuitos electrotécnicos básicos</t>
  </si>
  <si>
    <t>3 Introducción a la soldadura eléctrica</t>
  </si>
  <si>
    <t>3 Cálculo integral</t>
  </si>
  <si>
    <t>3 Cálculo integral.técnicas de integración</t>
  </si>
  <si>
    <t>3 Cálculo simbólico y gráfico con maple</t>
  </si>
  <si>
    <t>3 Estadística actuarial</t>
  </si>
  <si>
    <t>3 Estadística básica. Introducción a la estadística con r.</t>
  </si>
  <si>
    <t>3 Estadística del turismo, una manera de interpretarlo</t>
  </si>
  <si>
    <t>3 Canales de distribución logístico-comerciales</t>
  </si>
  <si>
    <t>3 Operaciones de fabricación</t>
  </si>
  <si>
    <t>3 Operaciones de montaje</t>
  </si>
  <si>
    <t>3 Plateas de hormigón armado, modelos de cálculo y aspectos constructivos</t>
  </si>
  <si>
    <t>1247-1-283</t>
  </si>
  <si>
    <t>1247-1-284</t>
  </si>
  <si>
    <t>1247-1-285</t>
  </si>
  <si>
    <t>1247-1-286</t>
  </si>
  <si>
    <t>1247-1-287</t>
  </si>
  <si>
    <t>1247-1-288</t>
  </si>
  <si>
    <t>1247-1-289</t>
  </si>
  <si>
    <t>1247-1-290</t>
  </si>
  <si>
    <t>1247-1-291</t>
  </si>
  <si>
    <t>1247-1-292</t>
  </si>
  <si>
    <t>1247-1-293</t>
  </si>
  <si>
    <t>1247-1-294</t>
  </si>
  <si>
    <t>1247-1-295</t>
  </si>
  <si>
    <t>1247-1-296</t>
  </si>
  <si>
    <t>1247-1-297</t>
  </si>
  <si>
    <t>1247-1-298</t>
  </si>
  <si>
    <t>1247-1-299</t>
  </si>
  <si>
    <t>1247-1-300</t>
  </si>
  <si>
    <t>1247-1-301</t>
  </si>
  <si>
    <t>1247-1-302</t>
  </si>
  <si>
    <t>1247-1-303</t>
  </si>
  <si>
    <t>1247-1-304</t>
  </si>
  <si>
    <t>1247-1-305</t>
  </si>
  <si>
    <t>1247-1-306</t>
  </si>
  <si>
    <t>1247-1-307</t>
  </si>
  <si>
    <t>1247-1-308</t>
  </si>
  <si>
    <t>3 Recursos para el diseño de estructuras resistentes.hormigón armado tomo III</t>
  </si>
  <si>
    <t>3 Reflexiones sobre el diseño industrial contemporáneo, el ser de los objetos, una visión multidisciplinar</t>
  </si>
  <si>
    <t>3 Resistencia de materiales</t>
  </si>
  <si>
    <t>3 Administración, fundamentos</t>
  </si>
  <si>
    <t>3 Gestión de calidad en empresas tecnológicas de tqm a itil</t>
  </si>
  <si>
    <t>3 Gestión de la calidad en empresas tecnológicas de tqm a itil</t>
  </si>
  <si>
    <t>3 Gestión de la producción</t>
  </si>
  <si>
    <t>3 Gestión informática de la empresa</t>
  </si>
  <si>
    <t>3 Herramientas para la calidad total</t>
  </si>
  <si>
    <t>3 Indicadores y tableros de control de proyectos</t>
  </si>
  <si>
    <t>3 Planeación estratégica, fundamentos y casos</t>
  </si>
  <si>
    <t>3 Planificación estratégica en organizaciones no lucrativas</t>
  </si>
  <si>
    <t>3 Psicología empresarial y comunicación</t>
  </si>
  <si>
    <t>3 Sistemas de calidad, implementación de diferentes sistemas en la organización</t>
  </si>
  <si>
    <t>3 Sistemas de control de gestión</t>
  </si>
  <si>
    <t>3 Técnicas básicas administrativas</t>
  </si>
  <si>
    <t>3 Estructuras de las aeronaves. Módulos 11 y 12</t>
  </si>
  <si>
    <t>3 Circuitos de fluidos. Suspensión y dirección</t>
  </si>
  <si>
    <t>3 Circuitos eléctricos auxiliares del vehículo</t>
  </si>
  <si>
    <t>3 Emv. Circuitos eléctricos auxiliares (nuevo)</t>
  </si>
  <si>
    <t>3 Electricidad del vehículo</t>
  </si>
  <si>
    <t>3 Electricidad en los aviones</t>
  </si>
  <si>
    <t>3 Electromecánica de vehículos. Motores</t>
  </si>
  <si>
    <t>3 Electrotecnia</t>
  </si>
  <si>
    <t>3 Módulo 4. Fundamentos de electrónica</t>
  </si>
  <si>
    <t>3 Sistema operativo, búsqueda de información: internet/intranet y correo elec</t>
  </si>
  <si>
    <t>1247-1-309</t>
  </si>
  <si>
    <t>1247-1-310</t>
  </si>
  <si>
    <t>1247-1-311</t>
  </si>
  <si>
    <t>1247-1-312</t>
  </si>
  <si>
    <t>1247-1-313</t>
  </si>
  <si>
    <t>1247-1-314</t>
  </si>
  <si>
    <t>1247-1-315</t>
  </si>
  <si>
    <t>1247-1-316</t>
  </si>
  <si>
    <t>1247-1-317</t>
  </si>
  <si>
    <t>1247-1-318</t>
  </si>
  <si>
    <t>1247-1-319</t>
  </si>
  <si>
    <t>1247-1-320</t>
  </si>
  <si>
    <t>1247-1-321</t>
  </si>
  <si>
    <t>1247-1-322</t>
  </si>
  <si>
    <t>1247-1-323</t>
  </si>
  <si>
    <t>1247-1-324</t>
  </si>
  <si>
    <t>1247-1-325</t>
  </si>
  <si>
    <t>1247-1-326</t>
  </si>
  <si>
    <t>1247-1-327</t>
  </si>
  <si>
    <t>1247-1-328</t>
  </si>
  <si>
    <t>1247-1-329</t>
  </si>
  <si>
    <t>1247-1-330</t>
  </si>
  <si>
    <t>1247-1-331</t>
  </si>
  <si>
    <t>1247-1-332</t>
  </si>
  <si>
    <t>1247-1-333</t>
  </si>
  <si>
    <t>1247-1-334</t>
  </si>
  <si>
    <t>3 Soldadura con electrodos revestidos de chapas y perfiles de acero carbono con el</t>
  </si>
  <si>
    <t>3 Soldadura con electrodos revestidos de estructuras de acero carbono, inoxidables</t>
  </si>
  <si>
    <t>3 Soldadura con electrodosrevestidos de chapas y perfiles de acero carbono con ele</t>
  </si>
  <si>
    <t>3 Administracion proceso administrativo clave del exito empres</t>
  </si>
  <si>
    <t>3 Analisis de problemas y toma de decisiones</t>
  </si>
  <si>
    <t>3 Informatica 1, 1/e (dgb)</t>
  </si>
  <si>
    <t>3 Informatica 2</t>
  </si>
  <si>
    <t>3 Informatica 2. Competencias+aprendizaje+vida</t>
  </si>
  <si>
    <t>3 Matematicas 4. Funciones</t>
  </si>
  <si>
    <t>3 Matematicas 5, competencias, aprendizaje y vida</t>
  </si>
  <si>
    <t>3 Matematicas 6. Calculo integral enfoque por competencias</t>
  </si>
  <si>
    <t>3 Metodos de investigacion</t>
  </si>
  <si>
    <t>3 Probabilidad y estadistica</t>
  </si>
  <si>
    <t>3 Tecnologias de la informacion y la comunicacion</t>
  </si>
  <si>
    <t>3 Administracion</t>
  </si>
  <si>
    <t>3 Ciencia de la sustentabilidad y sus disciplinas</t>
  </si>
  <si>
    <t>3 Desarrollo de dibujos mecanicos</t>
  </si>
  <si>
    <t>3 Desarrollo de habilidades directivas</t>
  </si>
  <si>
    <t>3 Fundamentos de investigacion</t>
  </si>
  <si>
    <t>3 Ingenieria mecanica estatica</t>
  </si>
  <si>
    <t>3 Manejo del proceso administrativo</t>
  </si>
  <si>
    <t>3 Metodologia de la investigacion con cd</t>
  </si>
  <si>
    <t>3 Matematicas v</t>
  </si>
  <si>
    <t>3 Probabilidad y estadistica enfoque por competencias</t>
  </si>
  <si>
    <t>3 Metodologia de la investigacion</t>
  </si>
  <si>
    <t>3 Matematicas probabilidad y estadistica</t>
  </si>
  <si>
    <t>1247-1-335</t>
  </si>
  <si>
    <t>1247-1-336</t>
  </si>
  <si>
    <t>1247-1-337</t>
  </si>
  <si>
    <t>1247-1-338</t>
  </si>
  <si>
    <t>1247-1-339</t>
  </si>
  <si>
    <t>1247-1-340</t>
  </si>
  <si>
    <t>1247-1-341</t>
  </si>
  <si>
    <t>1247-1-342</t>
  </si>
  <si>
    <t>1247-1-343</t>
  </si>
  <si>
    <t>1247-1-344</t>
  </si>
  <si>
    <t>1247-1-345</t>
  </si>
  <si>
    <t>1247-1-346</t>
  </si>
  <si>
    <t>1247-1-347</t>
  </si>
  <si>
    <t>1247-1-348</t>
  </si>
  <si>
    <t>1247-1-349</t>
  </si>
  <si>
    <t>1247-1-350</t>
  </si>
  <si>
    <t>1247-1-351</t>
  </si>
  <si>
    <t>1247-1-352</t>
  </si>
  <si>
    <t>1247-1-353</t>
  </si>
  <si>
    <t>1247-1-354</t>
  </si>
  <si>
    <t>1247-1-355</t>
  </si>
  <si>
    <t>1254-1-59701</t>
  </si>
  <si>
    <t>3 Consolidacion de estados financieros contabilidad avanzada p</t>
  </si>
  <si>
    <t>3 Calculo diferencial e integral</t>
  </si>
  <si>
    <t>3 Desarrollo sustentable una oportunidad para la vida</t>
  </si>
  <si>
    <t>3 Introduccion a la computacion</t>
  </si>
  <si>
    <t>3 Experimentos de electricidad basica</t>
  </si>
  <si>
    <t>3 Fundamentos generales de programacion</t>
  </si>
  <si>
    <t>3 Fundamentos de investigacion de operaciones</t>
  </si>
  <si>
    <t>3 Matematicas 2. Calculo integral</t>
  </si>
  <si>
    <t>3 Calculo de varias variables</t>
  </si>
  <si>
    <t>3 Diseno de algoritmos y su codificacion en lenguaje c con cd</t>
  </si>
  <si>
    <t>3 Estatica</t>
  </si>
  <si>
    <t>3 Analisis y diseno de experimentos</t>
  </si>
  <si>
    <t>3 Preparacion y evaluacion de proyectos</t>
  </si>
  <si>
    <t>3 Matematicas 3 calculo de varias variables</t>
  </si>
  <si>
    <t>3 Matematicas 1</t>
  </si>
  <si>
    <t>3 Dinamica</t>
  </si>
  <si>
    <t>3 Senales y sistemas schaum</t>
  </si>
  <si>
    <t>3 Ise numerical methd engineers</t>
  </si>
  <si>
    <t>3 C/c++ curso de programación 4a edición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</si>
</sst>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€&quot;* #,##0.00_-;\-&quot;€&quot;* #,##0.00_-;_-&quot;€&quot;* &quot;-&quot;??_-;_-@_-"/>
    <numFmt numFmtId="165" formatCode="#,##0_ ;[Red]\-#,##0\ "/>
  </numFmts>
  <fonts count="10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b/>
      <u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1"/>
      <color rgb="FF000000"/>
      <name val="Arial Narrow"/>
      <family val="2"/>
    </font>
    <font>
      <i/>
      <sz val="10"/>
      <color theme="1"/>
      <name val="Arial Narrow"/>
      <family val="2"/>
    </font>
    <font>
      <i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2"/>
      <color theme="1"/>
      <name val="Arial Narrow"/>
      <family val="2"/>
    </font>
    <font>
      <b/>
      <sz val="11"/>
      <color rgb="FF000000"/>
      <name val="Arial Narrow"/>
      <family val="2"/>
    </font>
    <font>
      <sz val="9"/>
      <color theme="1"/>
      <name val="Arial Narrow"/>
      <family val="2"/>
    </font>
    <font>
      <sz val="6"/>
      <color theme="1"/>
      <name val="Arial Narrow"/>
      <family val="2"/>
    </font>
    <font>
      <b/>
      <i/>
      <sz val="8"/>
      <color theme="1"/>
      <name val="Arial Narrow"/>
      <family val="2"/>
    </font>
    <font>
      <b/>
      <sz val="8"/>
      <color theme="1"/>
      <name val="Arial Narrow"/>
      <family val="2"/>
    </font>
    <font>
      <sz val="7"/>
      <color theme="1"/>
      <name val="Arial Narrow"/>
      <family val="2"/>
    </font>
    <font>
      <b/>
      <u/>
      <sz val="11"/>
      <color rgb="FF000000"/>
      <name val="Arial Narrow"/>
      <family val="2"/>
    </font>
    <font>
      <b/>
      <sz val="14"/>
      <color theme="1"/>
      <name val="Arial Narrow"/>
      <family val="2"/>
    </font>
    <font>
      <b/>
      <i/>
      <sz val="11"/>
      <color rgb="FF000000"/>
      <name val="Arial Narrow"/>
      <family val="2"/>
    </font>
    <font>
      <b/>
      <i/>
      <sz val="10"/>
      <color rgb="FF000000"/>
      <name val="Arial Narrow"/>
      <family val="2"/>
    </font>
    <font>
      <b/>
      <i/>
      <sz val="9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20"/>
      <color theme="1"/>
      <name val="Arial Narrow"/>
      <family val="2"/>
    </font>
    <font>
      <b/>
      <i/>
      <sz val="10"/>
      <name val="Arial Narrow"/>
      <family val="2"/>
    </font>
    <font>
      <b/>
      <sz val="24"/>
      <color theme="1"/>
      <name val="Arial Narrow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i/>
      <sz val="9"/>
      <color theme="3" tint="0.39997558519241921"/>
      <name val="Arial Narrow"/>
      <family val="2"/>
    </font>
    <font>
      <b/>
      <sz val="12"/>
      <color theme="0"/>
      <name val="Arial Narrow"/>
      <family val="2"/>
    </font>
    <font>
      <b/>
      <i/>
      <sz val="11"/>
      <color theme="1"/>
      <name val="Calibri"/>
      <family val="2"/>
      <scheme val="minor"/>
    </font>
    <font>
      <sz val="14"/>
      <color theme="0"/>
      <name val="Arial Narrow"/>
      <family val="2"/>
    </font>
    <font>
      <sz val="18"/>
      <color theme="0"/>
      <name val="Arial Narrow"/>
      <family val="2"/>
    </font>
    <font>
      <b/>
      <sz val="11"/>
      <color theme="0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4"/>
      <name val="Arial Narrow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b/>
      <sz val="7.5"/>
      <color theme="1"/>
      <name val="Arial Narrow"/>
      <family val="2"/>
    </font>
    <font>
      <sz val="7.5"/>
      <color theme="1"/>
      <name val="Arial Narrow"/>
      <family val="2"/>
    </font>
    <font>
      <b/>
      <i/>
      <sz val="7.5"/>
      <color theme="1"/>
      <name val="Arial Narrow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sz val="7.5"/>
      <color theme="1"/>
      <name val="Calibri"/>
      <family val="2"/>
      <scheme val="minor"/>
    </font>
    <font>
      <sz val="6"/>
      <color theme="1"/>
      <name val="Arial"/>
      <family val="2"/>
    </font>
    <font>
      <b/>
      <vertAlign val="superscript"/>
      <sz val="7.5"/>
      <color theme="1"/>
      <name val="Arial Narrow"/>
      <family val="2"/>
    </font>
    <font>
      <b/>
      <sz val="6"/>
      <color theme="1"/>
      <name val="Arial Narrow"/>
      <family val="2"/>
    </font>
    <font>
      <b/>
      <sz val="6.5"/>
      <color theme="1"/>
      <name val="Arial Narrow"/>
      <family val="2"/>
    </font>
    <font>
      <sz val="6.5"/>
      <color theme="1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name val="Arial Narrow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10"/>
      <color theme="1"/>
      <name val="Arial Narrow"/>
      <family val="2"/>
    </font>
    <font>
      <b/>
      <sz val="10"/>
      <color theme="0" tint="-0.34998626667073579"/>
      <name val="Arial Narrow"/>
      <family val="2"/>
    </font>
    <font>
      <sz val="9"/>
      <color theme="0" tint="-0.34998626667073579"/>
      <name val="Arial Narrow"/>
      <family val="2"/>
    </font>
    <font>
      <b/>
      <vertAlign val="superscript"/>
      <sz val="9"/>
      <color theme="0" tint="-0.34998626667073579"/>
      <name val="Arial Narrow"/>
      <family val="2"/>
    </font>
    <font>
      <b/>
      <sz val="9"/>
      <color theme="0" tint="-0.34998626667073579"/>
      <name val="Arial Narrow"/>
      <family val="2"/>
    </font>
    <font>
      <sz val="11"/>
      <color theme="0" tint="-0.34998626667073579"/>
      <name val="Arial Narrow"/>
      <family val="2"/>
    </font>
    <font>
      <vertAlign val="superscript"/>
      <sz val="9"/>
      <color theme="0" tint="-0.34998626667073579"/>
      <name val="Arial Narrow"/>
      <family val="2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4"/>
      <color rgb="FFFF0000"/>
      <name val="Arial Narrow"/>
      <family val="2"/>
    </font>
    <font>
      <u/>
      <sz val="11"/>
      <color theme="10"/>
      <name val="Calibri"/>
      <family val="2"/>
    </font>
    <font>
      <u/>
      <sz val="11"/>
      <color theme="10"/>
      <name val="Arial Narrow"/>
      <family val="2"/>
    </font>
    <font>
      <sz val="16"/>
      <color theme="0"/>
      <name val="Arial Narrow"/>
      <family val="2"/>
    </font>
    <font>
      <sz val="9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4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04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</cellStyleXfs>
  <cellXfs count="1405">
    <xf numFmtId="0" fontId="0" fillId="0" borderId="0" xfId="0"/>
    <xf numFmtId="0" fontId="1" fillId="0" borderId="8" xfId="0" applyFont="1" applyBorder="1"/>
    <xf numFmtId="0" fontId="1" fillId="0" borderId="9" xfId="0" applyFont="1" applyBorder="1"/>
    <xf numFmtId="0" fontId="5" fillId="0" borderId="0" xfId="0" applyFont="1"/>
    <xf numFmtId="0" fontId="6" fillId="0" borderId="0" xfId="0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3" fillId="0" borderId="5" xfId="0" applyFont="1" applyBorder="1"/>
    <xf numFmtId="0" fontId="3" fillId="0" borderId="0" xfId="0" applyFont="1" applyBorder="1" applyAlignment="1">
      <alignment vertical="justify"/>
    </xf>
    <xf numFmtId="0" fontId="1" fillId="0" borderId="7" xfId="0" applyFont="1" applyBorder="1"/>
    <xf numFmtId="0" fontId="3" fillId="0" borderId="8" xfId="0" applyFont="1" applyBorder="1" applyAlignment="1">
      <alignment vertical="justify"/>
    </xf>
    <xf numFmtId="0" fontId="5" fillId="0" borderId="0" xfId="0" applyFont="1" applyFill="1" applyBorder="1"/>
    <xf numFmtId="0" fontId="3" fillId="0" borderId="0" xfId="0" applyFont="1" applyBorder="1"/>
    <xf numFmtId="0" fontId="3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3" fillId="0" borderId="5" xfId="0" applyFont="1" applyBorder="1" applyAlignment="1"/>
    <xf numFmtId="0" fontId="1" fillId="0" borderId="0" xfId="0" applyFont="1" applyBorder="1" applyAlignment="1"/>
    <xf numFmtId="0" fontId="1" fillId="0" borderId="6" xfId="0" applyFont="1" applyBorder="1" applyAlignment="1"/>
    <xf numFmtId="0" fontId="3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5" xfId="0" quotePrefix="1" applyFont="1" applyBorder="1"/>
    <xf numFmtId="0" fontId="1" fillId="0" borderId="0" xfId="0" applyFont="1" applyFill="1" applyBorder="1"/>
    <xf numFmtId="0" fontId="2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1" fillId="0" borderId="0" xfId="0" applyFont="1"/>
    <xf numFmtId="0" fontId="33" fillId="0" borderId="5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2" fillId="0" borderId="0" xfId="0" applyFont="1" applyAlignment="1"/>
    <xf numFmtId="0" fontId="35" fillId="0" borderId="16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5" fillId="2" borderId="0" xfId="0" applyFont="1" applyFill="1"/>
    <xf numFmtId="0" fontId="28" fillId="2" borderId="0" xfId="0" applyFont="1" applyFill="1"/>
    <xf numFmtId="0" fontId="33" fillId="0" borderId="14" xfId="0" applyFont="1" applyFill="1" applyBorder="1" applyAlignment="1">
      <alignment horizontal="center" vertical="center"/>
    </xf>
    <xf numFmtId="0" fontId="5" fillId="0" borderId="0" xfId="0" applyFont="1" applyFill="1"/>
    <xf numFmtId="0" fontId="11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top"/>
    </xf>
    <xf numFmtId="43" fontId="15" fillId="2" borderId="0" xfId="0" applyNumberFormat="1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wrapText="1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justify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15" fillId="0" borderId="6" xfId="0" applyFont="1" applyFill="1" applyBorder="1" applyAlignment="1" applyProtection="1">
      <alignment wrapText="1"/>
      <protection locked="0"/>
    </xf>
    <xf numFmtId="0" fontId="5" fillId="0" borderId="5" xfId="0" applyFont="1" applyFill="1" applyBorder="1" applyAlignment="1" applyProtection="1">
      <alignment wrapText="1"/>
      <protection locked="0"/>
    </xf>
    <xf numFmtId="43" fontId="1" fillId="0" borderId="0" xfId="8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43" fontId="1" fillId="0" borderId="6" xfId="8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 applyProtection="1">
      <alignment horizontal="left" wrapText="1"/>
      <protection locked="0"/>
    </xf>
    <xf numFmtId="0" fontId="16" fillId="0" borderId="5" xfId="0" applyFont="1" applyFill="1" applyBorder="1" applyAlignment="1" applyProtection="1">
      <alignment horizontal="justify" wrapText="1"/>
      <protection locked="0"/>
    </xf>
    <xf numFmtId="43" fontId="1" fillId="0" borderId="0" xfId="0" applyNumberFormat="1" applyFont="1" applyFill="1" applyBorder="1" applyAlignment="1" applyProtection="1">
      <alignment wrapText="1"/>
      <protection locked="0"/>
    </xf>
    <xf numFmtId="43" fontId="17" fillId="0" borderId="0" xfId="0" applyNumberFormat="1" applyFont="1" applyFill="1" applyBorder="1" applyAlignment="1" applyProtection="1">
      <alignment wrapText="1"/>
      <protection locked="0"/>
    </xf>
    <xf numFmtId="0" fontId="18" fillId="0" borderId="0" xfId="0" applyFont="1" applyFill="1" applyBorder="1" applyAlignment="1" applyProtection="1">
      <alignment wrapText="1"/>
      <protection locked="0"/>
    </xf>
    <xf numFmtId="43" fontId="17" fillId="0" borderId="6" xfId="0" applyNumberFormat="1" applyFont="1" applyFill="1" applyBorder="1" applyAlignment="1" applyProtection="1">
      <alignment wrapText="1"/>
      <protection locked="0"/>
    </xf>
    <xf numFmtId="43" fontId="15" fillId="0" borderId="0" xfId="0" applyNumberFormat="1" applyFont="1" applyFill="1" applyBorder="1" applyAlignment="1" applyProtection="1">
      <alignment wrapText="1"/>
      <protection locked="0"/>
    </xf>
    <xf numFmtId="43" fontId="15" fillId="0" borderId="6" xfId="0" applyNumberFormat="1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protection locked="0"/>
    </xf>
    <xf numFmtId="0" fontId="18" fillId="0" borderId="5" xfId="0" applyFont="1" applyFill="1" applyBorder="1" applyAlignment="1" applyProtection="1">
      <alignment wrapText="1"/>
      <protection locked="0"/>
    </xf>
    <xf numFmtId="43" fontId="1" fillId="0" borderId="6" xfId="0" applyNumberFormat="1" applyFont="1" applyFill="1" applyBorder="1" applyAlignment="1" applyProtection="1">
      <alignment wrapText="1"/>
      <protection locked="0"/>
    </xf>
    <xf numFmtId="0" fontId="0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5" fillId="0" borderId="5" xfId="0" applyFont="1" applyFill="1" applyBorder="1" applyAlignment="1" applyProtection="1">
      <protection locked="0"/>
    </xf>
    <xf numFmtId="43" fontId="1" fillId="0" borderId="0" xfId="0" applyNumberFormat="1" applyFont="1" applyFill="1" applyBorder="1" applyAlignment="1" applyProtection="1">
      <protection locked="0"/>
    </xf>
    <xf numFmtId="0" fontId="16" fillId="0" borderId="0" xfId="0" applyFont="1" applyFill="1" applyBorder="1" applyAlignment="1" applyProtection="1">
      <alignment horizontal="justify" wrapText="1"/>
      <protection locked="0"/>
    </xf>
    <xf numFmtId="43" fontId="1" fillId="0" borderId="6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Protection="1">
      <protection locked="0"/>
    </xf>
    <xf numFmtId="4" fontId="1" fillId="0" borderId="6" xfId="0" applyNumberFormat="1" applyFont="1" applyFill="1" applyBorder="1" applyProtection="1">
      <protection locked="0"/>
    </xf>
    <xf numFmtId="0" fontId="5" fillId="0" borderId="7" xfId="0" applyFont="1" applyFill="1" applyBorder="1" applyProtection="1">
      <protection locked="0"/>
    </xf>
    <xf numFmtId="43" fontId="1" fillId="0" borderId="8" xfId="0" applyNumberFormat="1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43" fontId="15" fillId="2" borderId="6" xfId="0" applyNumberFormat="1" applyFont="1" applyFill="1" applyBorder="1" applyAlignment="1" applyProtection="1">
      <alignment wrapText="1"/>
    </xf>
    <xf numFmtId="43" fontId="3" fillId="2" borderId="0" xfId="0" applyNumberFormat="1" applyFont="1" applyFill="1" applyBorder="1" applyAlignment="1" applyProtection="1">
      <alignment wrapText="1"/>
    </xf>
    <xf numFmtId="43" fontId="3" fillId="2" borderId="6" xfId="0" applyNumberFormat="1" applyFont="1" applyFill="1" applyBorder="1" applyAlignment="1" applyProtection="1">
      <alignment wrapText="1"/>
    </xf>
    <xf numFmtId="43" fontId="3" fillId="2" borderId="0" xfId="0" applyNumberFormat="1" applyFont="1" applyFill="1" applyBorder="1" applyAlignment="1" applyProtection="1">
      <alignment vertical="center" wrapText="1"/>
    </xf>
    <xf numFmtId="43" fontId="3" fillId="2" borderId="6" xfId="0" applyNumberFormat="1" applyFont="1" applyFill="1" applyBorder="1" applyAlignment="1" applyProtection="1">
      <alignment vertical="center" wrapText="1"/>
    </xf>
    <xf numFmtId="43" fontId="15" fillId="2" borderId="0" xfId="0" applyNumberFormat="1" applyFont="1" applyFill="1" applyBorder="1" applyAlignment="1" applyProtection="1"/>
    <xf numFmtId="43" fontId="15" fillId="2" borderId="6" xfId="0" applyNumberFormat="1" applyFont="1" applyFill="1" applyBorder="1" applyAlignment="1" applyProtection="1"/>
    <xf numFmtId="0" fontId="6" fillId="0" borderId="38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0" fontId="7" fillId="2" borderId="0" xfId="0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7" fillId="2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Protection="1"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21" fillId="2" borderId="5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16" fillId="0" borderId="5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7" fillId="2" borderId="5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16" fillId="0" borderId="0" xfId="0" applyFont="1" applyBorder="1" applyAlignment="1" applyProtection="1">
      <alignment horizontal="left" vertical="top"/>
      <protection locked="0"/>
    </xf>
    <xf numFmtId="0" fontId="16" fillId="0" borderId="7" xfId="0" applyFont="1" applyBorder="1" applyAlignment="1" applyProtection="1">
      <alignment horizontal="left" vertical="top"/>
      <protection locked="0"/>
    </xf>
    <xf numFmtId="0" fontId="16" fillId="0" borderId="8" xfId="0" applyFont="1" applyBorder="1" applyAlignment="1" applyProtection="1">
      <alignment horizontal="left" vertical="top"/>
      <protection locked="0"/>
    </xf>
    <xf numFmtId="0" fontId="6" fillId="0" borderId="41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1" fillId="3" borderId="42" xfId="0" applyFont="1" applyFill="1" applyBorder="1" applyAlignment="1" applyProtection="1">
      <alignment horizontal="justify" vertical="center"/>
      <protection locked="0"/>
    </xf>
    <xf numFmtId="0" fontId="27" fillId="3" borderId="41" xfId="0" applyFont="1" applyFill="1" applyBorder="1" applyAlignment="1" applyProtection="1">
      <alignment horizontal="center" vertical="center"/>
      <protection locked="0"/>
    </xf>
    <xf numFmtId="0" fontId="27" fillId="3" borderId="43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Protection="1">
      <protection locked="0"/>
    </xf>
    <xf numFmtId="0" fontId="12" fillId="0" borderId="0" xfId="0" applyFont="1" applyFill="1" applyProtection="1">
      <protection locked="0"/>
    </xf>
    <xf numFmtId="0" fontId="12" fillId="0" borderId="5" xfId="0" applyFont="1" applyFill="1" applyBorder="1" applyAlignment="1" applyProtection="1">
      <alignment horizontal="justify" vertical="top"/>
      <protection locked="0"/>
    </xf>
    <xf numFmtId="0" fontId="25" fillId="0" borderId="0" xfId="0" applyFont="1" applyFill="1" applyBorder="1" applyAlignment="1" applyProtection="1">
      <alignment vertical="top"/>
      <protection locked="0"/>
    </xf>
    <xf numFmtId="0" fontId="26" fillId="0" borderId="5" xfId="0" applyFont="1" applyFill="1" applyBorder="1" applyAlignment="1" applyProtection="1">
      <alignment horizontal="justify" vertical="top"/>
      <protection locked="0"/>
    </xf>
    <xf numFmtId="0" fontId="26" fillId="0" borderId="0" xfId="0" applyFont="1" applyFill="1" applyProtection="1">
      <protection locked="0"/>
    </xf>
    <xf numFmtId="0" fontId="24" fillId="0" borderId="5" xfId="0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vertical="top"/>
      <protection locked="0"/>
    </xf>
    <xf numFmtId="0" fontId="12" fillId="0" borderId="5" xfId="0" applyFont="1" applyFill="1" applyBorder="1" applyAlignment="1" applyProtection="1">
      <alignment vertical="top"/>
      <protection locked="0"/>
    </xf>
    <xf numFmtId="0" fontId="12" fillId="0" borderId="0" xfId="0" applyFont="1" applyFill="1" applyBorder="1" applyAlignment="1" applyProtection="1">
      <alignment vertical="top"/>
      <protection locked="0"/>
    </xf>
    <xf numFmtId="0" fontId="25" fillId="0" borderId="5" xfId="0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vertical="top" wrapText="1"/>
      <protection locked="0"/>
    </xf>
    <xf numFmtId="0" fontId="23" fillId="0" borderId="5" xfId="0" applyFont="1" applyFill="1" applyBorder="1" applyAlignment="1" applyProtection="1">
      <alignment vertical="top"/>
      <protection locked="0"/>
    </xf>
    <xf numFmtId="0" fontId="23" fillId="0" borderId="0" xfId="0" applyFont="1" applyFill="1" applyBorder="1" applyAlignment="1" applyProtection="1">
      <alignment vertical="top"/>
      <protection locked="0"/>
    </xf>
    <xf numFmtId="0" fontId="24" fillId="0" borderId="8" xfId="0" applyFont="1" applyFill="1" applyBorder="1" applyAlignment="1" applyProtection="1">
      <alignment vertical="top" wrapText="1"/>
      <protection locked="0"/>
    </xf>
    <xf numFmtId="0" fontId="24" fillId="0" borderId="7" xfId="0" applyFont="1" applyFill="1" applyBorder="1" applyAlignment="1" applyProtection="1">
      <alignment vertical="top"/>
      <protection locked="0"/>
    </xf>
    <xf numFmtId="0" fontId="12" fillId="0" borderId="0" xfId="0" applyFont="1" applyFill="1" applyBorder="1" applyAlignment="1" applyProtection="1">
      <alignment horizontal="left" vertical="top" wrapText="1" indent="2"/>
      <protection locked="0"/>
    </xf>
    <xf numFmtId="0" fontId="12" fillId="0" borderId="0" xfId="0" applyFont="1" applyFill="1" applyBorder="1" applyAlignment="1" applyProtection="1">
      <alignment horizontal="left" vertical="top" indent="2"/>
      <protection locked="0"/>
    </xf>
    <xf numFmtId="4" fontId="25" fillId="0" borderId="0" xfId="0" applyNumberFormat="1" applyFont="1" applyFill="1" applyBorder="1" applyAlignment="1" applyProtection="1">
      <alignment vertical="top"/>
    </xf>
    <xf numFmtId="4" fontId="25" fillId="0" borderId="6" xfId="0" applyNumberFormat="1" applyFont="1" applyFill="1" applyBorder="1" applyAlignment="1" applyProtection="1">
      <alignment vertical="top"/>
    </xf>
    <xf numFmtId="4" fontId="12" fillId="0" borderId="0" xfId="0" applyNumberFormat="1" applyFont="1" applyFill="1" applyBorder="1" applyProtection="1">
      <protection locked="0"/>
    </xf>
    <xf numFmtId="4" fontId="12" fillId="0" borderId="6" xfId="0" applyNumberFormat="1" applyFont="1" applyFill="1" applyBorder="1" applyProtection="1">
      <protection locked="0"/>
    </xf>
    <xf numFmtId="4" fontId="24" fillId="0" borderId="0" xfId="0" applyNumberFormat="1" applyFont="1" applyFill="1" applyBorder="1" applyAlignment="1" applyProtection="1">
      <alignment vertical="top"/>
    </xf>
    <xf numFmtId="4" fontId="24" fillId="0" borderId="6" xfId="0" applyNumberFormat="1" applyFont="1" applyFill="1" applyBorder="1" applyAlignment="1" applyProtection="1">
      <alignment vertical="top"/>
    </xf>
    <xf numFmtId="4" fontId="12" fillId="0" borderId="0" xfId="0" applyNumberFormat="1" applyFont="1" applyFill="1" applyBorder="1" applyAlignment="1" applyProtection="1">
      <alignment vertical="top"/>
    </xf>
    <xf numFmtId="4" fontId="12" fillId="0" borderId="6" xfId="0" applyNumberFormat="1" applyFont="1" applyFill="1" applyBorder="1" applyAlignment="1" applyProtection="1">
      <alignment vertical="top"/>
    </xf>
    <xf numFmtId="4" fontId="25" fillId="0" borderId="0" xfId="0" applyNumberFormat="1" applyFont="1" applyFill="1" applyBorder="1" applyAlignment="1" applyProtection="1">
      <alignment vertical="top"/>
      <protection locked="0"/>
    </xf>
    <xf numFmtId="4" fontId="25" fillId="0" borderId="6" xfId="0" applyNumberFormat="1" applyFont="1" applyFill="1" applyBorder="1" applyAlignment="1" applyProtection="1">
      <alignment vertical="top"/>
      <protection locked="0"/>
    </xf>
    <xf numFmtId="4" fontId="12" fillId="0" borderId="0" xfId="0" applyNumberFormat="1" applyFont="1" applyFill="1" applyBorder="1" applyAlignment="1" applyProtection="1">
      <alignment vertical="top"/>
      <protection locked="0"/>
    </xf>
    <xf numFmtId="4" fontId="12" fillId="0" borderId="6" xfId="0" applyNumberFormat="1" applyFont="1" applyFill="1" applyBorder="1" applyAlignment="1" applyProtection="1">
      <alignment vertical="top"/>
      <protection locked="0"/>
    </xf>
    <xf numFmtId="4" fontId="24" fillId="0" borderId="0" xfId="0" applyNumberFormat="1" applyFont="1" applyFill="1" applyBorder="1" applyAlignment="1" applyProtection="1">
      <alignment vertical="top" wrapText="1"/>
    </xf>
    <xf numFmtId="4" fontId="24" fillId="0" borderId="6" xfId="0" applyNumberFormat="1" applyFont="1" applyFill="1" applyBorder="1" applyAlignment="1" applyProtection="1">
      <alignment vertical="top" wrapText="1"/>
    </xf>
    <xf numFmtId="4" fontId="24" fillId="0" borderId="8" xfId="0" applyNumberFormat="1" applyFont="1" applyFill="1" applyBorder="1" applyAlignment="1" applyProtection="1">
      <alignment vertical="top" wrapText="1"/>
    </xf>
    <xf numFmtId="4" fontId="24" fillId="0" borderId="9" xfId="0" applyNumberFormat="1" applyFont="1" applyFill="1" applyBorder="1" applyAlignment="1" applyProtection="1">
      <alignment vertical="top" wrapText="1"/>
    </xf>
    <xf numFmtId="0" fontId="14" fillId="0" borderId="41" xfId="0" applyFont="1" applyFill="1" applyBorder="1" applyAlignment="1" applyProtection="1">
      <alignment horizontal="center" vertical="center"/>
      <protection locked="0"/>
    </xf>
    <xf numFmtId="0" fontId="14" fillId="0" borderId="43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1" fillId="3" borderId="5" xfId="0" applyFont="1" applyFill="1" applyBorder="1" applyAlignment="1" applyProtection="1">
      <alignment horizontal="justify" vertical="center"/>
      <protection locked="0"/>
    </xf>
    <xf numFmtId="0" fontId="16" fillId="3" borderId="5" xfId="0" applyFont="1" applyFill="1" applyBorder="1" applyAlignment="1" applyProtection="1">
      <alignment horizontal="justify" vertical="center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45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4" fontId="3" fillId="0" borderId="15" xfId="0" applyNumberFormat="1" applyFont="1" applyFill="1" applyBorder="1" applyAlignment="1" applyProtection="1">
      <alignment horizontal="center" vertical="top" wrapText="1"/>
      <protection locked="0"/>
    </xf>
    <xf numFmtId="4" fontId="3" fillId="0" borderId="15" xfId="0" applyNumberFormat="1" applyFont="1" applyFill="1" applyBorder="1" applyAlignment="1" applyProtection="1">
      <alignment vertical="top" wrapText="1"/>
      <protection locked="0"/>
    </xf>
    <xf numFmtId="4" fontId="3" fillId="0" borderId="3" xfId="0" applyNumberFormat="1" applyFont="1" applyFill="1" applyBorder="1" applyAlignment="1" applyProtection="1">
      <alignment horizontal="center" vertical="top" wrapText="1"/>
      <protection locked="0"/>
    </xf>
    <xf numFmtId="4" fontId="15" fillId="0" borderId="17" xfId="0" applyNumberFormat="1" applyFont="1" applyBorder="1" applyAlignment="1" applyProtection="1">
      <alignment horizontal="right" vertical="top" wrapText="1"/>
      <protection locked="0"/>
    </xf>
    <xf numFmtId="4" fontId="15" fillId="0" borderId="6" xfId="0" applyNumberFormat="1" applyFont="1" applyBorder="1" applyAlignment="1" applyProtection="1">
      <alignment horizontal="right" vertical="top" wrapText="1"/>
      <protection locked="0"/>
    </xf>
    <xf numFmtId="4" fontId="3" fillId="0" borderId="17" xfId="0" applyNumberFormat="1" applyFont="1" applyBorder="1" applyAlignment="1" applyProtection="1">
      <alignment horizontal="right" vertical="top" wrapText="1"/>
      <protection locked="0"/>
    </xf>
    <xf numFmtId="4" fontId="3" fillId="0" borderId="6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Border="1" applyAlignment="1" applyProtection="1">
      <alignment horizontal="justify" vertical="top" wrapText="1"/>
      <protection locked="0"/>
    </xf>
    <xf numFmtId="0" fontId="5" fillId="0" borderId="5" xfId="0" applyFont="1" applyBorder="1" applyAlignment="1" applyProtection="1">
      <alignment horizontal="justify" vertical="top" wrapText="1"/>
      <protection locked="0"/>
    </xf>
    <xf numFmtId="4" fontId="1" fillId="0" borderId="17" xfId="0" applyNumberFormat="1" applyFont="1" applyBorder="1" applyAlignment="1" applyProtection="1">
      <alignment horizontal="right" vertical="top" wrapText="1"/>
      <protection locked="0"/>
    </xf>
    <xf numFmtId="4" fontId="1" fillId="0" borderId="6" xfId="0" applyNumberFormat="1" applyFont="1" applyBorder="1" applyAlignment="1" applyProtection="1">
      <alignment horizontal="right" vertical="top" wrapText="1"/>
      <protection locked="0"/>
    </xf>
    <xf numFmtId="0" fontId="5" fillId="0" borderId="0" xfId="0" applyFont="1" applyBorder="1" applyAlignment="1" applyProtection="1">
      <alignment horizontal="justify" vertical="top" wrapText="1"/>
      <protection locked="0"/>
    </xf>
    <xf numFmtId="0" fontId="18" fillId="0" borderId="5" xfId="0" applyFont="1" applyBorder="1" applyAlignment="1" applyProtection="1">
      <alignment horizontal="justify" vertical="top" wrapText="1"/>
      <protection locked="0"/>
    </xf>
    <xf numFmtId="0" fontId="18" fillId="0" borderId="0" xfId="0" applyFont="1" applyBorder="1" applyAlignment="1" applyProtection="1">
      <alignment horizontal="justify" vertical="top" wrapText="1"/>
      <protection locked="0"/>
    </xf>
    <xf numFmtId="4" fontId="17" fillId="0" borderId="17" xfId="0" applyNumberFormat="1" applyFont="1" applyBorder="1" applyAlignment="1" applyProtection="1">
      <alignment horizontal="right" vertical="top" wrapText="1"/>
      <protection locked="0"/>
    </xf>
    <xf numFmtId="4" fontId="17" fillId="0" borderId="6" xfId="0" applyNumberFormat="1" applyFont="1" applyBorder="1" applyAlignment="1" applyProtection="1">
      <alignment horizontal="right" vertical="top" wrapText="1"/>
      <protection locked="0"/>
    </xf>
    <xf numFmtId="0" fontId="15" fillId="0" borderId="16" xfId="0" applyFont="1" applyBorder="1" applyAlignment="1" applyProtection="1">
      <alignment horizontal="justify" vertical="top" wrapText="1"/>
      <protection locked="0"/>
    </xf>
    <xf numFmtId="0" fontId="15" fillId="0" borderId="9" xfId="0" applyFont="1" applyBorder="1" applyAlignment="1" applyProtection="1">
      <alignment horizontal="justify" vertical="top" wrapText="1"/>
      <protection locked="0"/>
    </xf>
    <xf numFmtId="4" fontId="3" fillId="0" borderId="17" xfId="0" applyNumberFormat="1" applyFont="1" applyBorder="1" applyAlignment="1" applyProtection="1">
      <alignment horizontal="right" vertical="top" wrapText="1"/>
    </xf>
    <xf numFmtId="4" fontId="3" fillId="0" borderId="6" xfId="0" applyNumberFormat="1" applyFont="1" applyBorder="1" applyAlignment="1" applyProtection="1">
      <alignment horizontal="right" vertical="top" wrapText="1"/>
    </xf>
    <xf numFmtId="4" fontId="15" fillId="0" borderId="17" xfId="0" applyNumberFormat="1" applyFont="1" applyBorder="1" applyAlignment="1" applyProtection="1">
      <alignment horizontal="right" vertical="top" wrapText="1"/>
    </xf>
    <xf numFmtId="4" fontId="15" fillId="0" borderId="6" xfId="0" applyNumberFormat="1" applyFont="1" applyBorder="1" applyAlignment="1" applyProtection="1">
      <alignment horizontal="right"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justify" vertical="center" wrapText="1"/>
      <protection locked="0"/>
    </xf>
    <xf numFmtId="0" fontId="1" fillId="0" borderId="7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justify"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justify"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right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justify"/>
      <protection locked="0"/>
    </xf>
    <xf numFmtId="0" fontId="1" fillId="0" borderId="6" xfId="0" applyFont="1" applyBorder="1" applyAlignment="1" applyProtection="1">
      <alignment horizontal="justify" vertical="center" wrapText="1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4" fontId="23" fillId="0" borderId="2" xfId="0" applyNumberFormat="1" applyFont="1" applyBorder="1" applyAlignment="1" applyProtection="1">
      <alignment horizontal="right" vertical="center" wrapText="1"/>
      <protection locked="0"/>
    </xf>
    <xf numFmtId="4" fontId="10" fillId="0" borderId="3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6" fillId="4" borderId="8" xfId="0" applyFont="1" applyFill="1" applyBorder="1" applyAlignment="1" applyProtection="1">
      <alignment horizontal="left" vertical="center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16" fillId="3" borderId="7" xfId="0" applyFont="1" applyFill="1" applyBorder="1" applyAlignment="1" applyProtection="1">
      <alignment vertical="center"/>
      <protection locked="0"/>
    </xf>
    <xf numFmtId="4" fontId="16" fillId="3" borderId="9" xfId="0" applyNumberFormat="1" applyFont="1" applyFill="1" applyBorder="1" applyAlignment="1" applyProtection="1">
      <alignment horizontal="right" vertical="center"/>
      <protection locked="0"/>
    </xf>
    <xf numFmtId="0" fontId="16" fillId="3" borderId="5" xfId="0" applyFont="1" applyFill="1" applyBorder="1" applyAlignment="1" applyProtection="1">
      <alignment vertical="center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4" fontId="6" fillId="2" borderId="45" xfId="0" applyNumberFormat="1" applyFont="1" applyFill="1" applyBorder="1" applyAlignment="1" applyProtection="1">
      <alignment horizontal="right" vertical="center" wrapText="1"/>
    </xf>
    <xf numFmtId="0" fontId="21" fillId="3" borderId="44" xfId="0" applyFont="1" applyFill="1" applyBorder="1" applyAlignment="1" applyProtection="1">
      <alignment vertical="center"/>
      <protection locked="0"/>
    </xf>
    <xf numFmtId="0" fontId="21" fillId="3" borderId="22" xfId="0" applyFont="1" applyFill="1" applyBorder="1" applyAlignment="1" applyProtection="1">
      <alignment vertical="center"/>
      <protection locked="0"/>
    </xf>
    <xf numFmtId="0" fontId="16" fillId="3" borderId="22" xfId="0" applyFont="1" applyFill="1" applyBorder="1" applyAlignment="1" applyProtection="1">
      <alignment horizontal="justify" vertical="center"/>
      <protection locked="0"/>
    </xf>
    <xf numFmtId="4" fontId="6" fillId="0" borderId="45" xfId="0" applyNumberFormat="1" applyFont="1" applyFill="1" applyBorder="1" applyAlignment="1" applyProtection="1">
      <alignment horizontal="right" vertical="center" wrapText="1"/>
    </xf>
    <xf numFmtId="43" fontId="6" fillId="0" borderId="17" xfId="0" applyNumberFormat="1" applyFont="1" applyFill="1" applyBorder="1" applyAlignment="1" applyProtection="1">
      <alignment horizontal="right" vertical="center" wrapText="1"/>
      <protection locked="0"/>
    </xf>
    <xf numFmtId="43" fontId="6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7" xfId="0" applyFont="1" applyFill="1" applyBorder="1" applyAlignment="1" applyProtection="1">
      <alignment horizontal="right" vertical="center" wrapText="1"/>
      <protection locked="0"/>
    </xf>
    <xf numFmtId="0" fontId="16" fillId="3" borderId="17" xfId="0" applyFont="1" applyFill="1" applyBorder="1" applyAlignment="1" applyProtection="1">
      <alignment horizontal="right" vertical="center"/>
      <protection locked="0"/>
    </xf>
    <xf numFmtId="0" fontId="21" fillId="2" borderId="44" xfId="0" applyFont="1" applyFill="1" applyBorder="1" applyAlignment="1" applyProtection="1">
      <alignment vertical="center"/>
      <protection locked="0"/>
    </xf>
    <xf numFmtId="0" fontId="21" fillId="2" borderId="22" xfId="0" applyFont="1" applyFill="1" applyBorder="1" applyAlignment="1" applyProtection="1">
      <alignment vertical="center"/>
      <protection locked="0"/>
    </xf>
    <xf numFmtId="0" fontId="16" fillId="2" borderId="22" xfId="0" applyFont="1" applyFill="1" applyBorder="1" applyAlignment="1" applyProtection="1">
      <alignment horizontal="justify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 applyProtection="1">
      <alignment horizontal="left" vertical="center"/>
      <protection locked="0"/>
    </xf>
    <xf numFmtId="4" fontId="6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9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2" xfId="0" applyFont="1" applyFill="1" applyBorder="1" applyAlignment="1" applyProtection="1">
      <alignment horizontal="justify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" fontId="16" fillId="3" borderId="3" xfId="0" applyNumberFormat="1" applyFont="1" applyFill="1" applyBorder="1" applyAlignment="1" applyProtection="1">
      <alignment horizontal="right" vertical="center"/>
      <protection locked="0"/>
    </xf>
    <xf numFmtId="0" fontId="29" fillId="3" borderId="8" xfId="0" applyFont="1" applyFill="1" applyBorder="1" applyAlignment="1" applyProtection="1">
      <alignment horizontal="justify" vertical="center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justify" vertical="center"/>
      <protection locked="0"/>
    </xf>
    <xf numFmtId="0" fontId="2" fillId="3" borderId="14" xfId="0" applyFont="1" applyFill="1" applyBorder="1" applyAlignment="1" applyProtection="1">
      <alignment horizontal="justify" vertical="center"/>
      <protection locked="0"/>
    </xf>
    <xf numFmtId="0" fontId="19" fillId="3" borderId="14" xfId="0" applyFont="1" applyFill="1" applyBorder="1" applyAlignment="1" applyProtection="1">
      <alignment horizontal="justify" vertical="center"/>
      <protection locked="0"/>
    </xf>
    <xf numFmtId="0" fontId="2" fillId="3" borderId="28" xfId="0" applyFont="1" applyFill="1" applyBorder="1" applyAlignment="1" applyProtection="1">
      <alignment horizontal="justify" vertical="center"/>
      <protection locked="0"/>
    </xf>
    <xf numFmtId="0" fontId="19" fillId="3" borderId="28" xfId="0" applyFont="1" applyFill="1" applyBorder="1" applyAlignment="1" applyProtection="1">
      <alignment horizontal="justify" vertical="center"/>
      <protection locked="0"/>
    </xf>
    <xf numFmtId="0" fontId="16" fillId="3" borderId="1" xfId="0" applyFont="1" applyFill="1" applyBorder="1" applyAlignment="1" applyProtection="1">
      <alignment horizontal="justify" vertical="center"/>
      <protection locked="0"/>
    </xf>
    <xf numFmtId="0" fontId="21" fillId="3" borderId="7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0" fontId="46" fillId="0" borderId="0" xfId="0" applyFont="1" applyFill="1" applyAlignment="1" applyProtection="1">
      <alignment vertical="center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46" fillId="0" borderId="0" xfId="0" applyFont="1" applyFill="1" applyAlignment="1" applyProtection="1">
      <alignment horizontal="justify"/>
      <protection locked="0"/>
    </xf>
    <xf numFmtId="0" fontId="47" fillId="0" borderId="0" xfId="0" applyFont="1" applyFill="1" applyAlignment="1" applyProtection="1">
      <alignment horizontal="right"/>
      <protection locked="0"/>
    </xf>
    <xf numFmtId="0" fontId="1" fillId="0" borderId="48" xfId="0" applyFont="1" applyFill="1" applyBorder="1" applyAlignment="1" applyProtection="1">
      <alignment horizontal="left" vertical="center" wrapText="1" indent="2"/>
      <protection locked="0"/>
    </xf>
    <xf numFmtId="0" fontId="1" fillId="0" borderId="49" xfId="0" applyFont="1" applyFill="1" applyBorder="1" applyAlignment="1" applyProtection="1">
      <alignment horizontal="justify" vertical="center" wrapText="1"/>
      <protection locked="0"/>
    </xf>
    <xf numFmtId="49" fontId="25" fillId="0" borderId="16" xfId="0" applyNumberFormat="1" applyFont="1" applyFill="1" applyBorder="1" applyAlignment="1">
      <alignment horizontal="center" vertical="center" wrapText="1"/>
    </xf>
    <xf numFmtId="49" fontId="25" fillId="0" borderId="18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vertical="center"/>
      <protection locked="0"/>
    </xf>
    <xf numFmtId="49" fontId="2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Alignment="1" applyProtection="1">
      <alignment vertical="center"/>
      <protection locked="0"/>
    </xf>
    <xf numFmtId="0" fontId="22" fillId="0" borderId="48" xfId="0" applyFont="1" applyFill="1" applyBorder="1" applyAlignment="1" applyProtection="1">
      <alignment horizontal="justify" vertical="center" wrapText="1"/>
      <protection locked="0"/>
    </xf>
    <xf numFmtId="0" fontId="3" fillId="0" borderId="44" xfId="0" applyFont="1" applyFill="1" applyBorder="1" applyAlignment="1" applyProtection="1">
      <alignment horizontal="justify" vertical="center" wrapText="1"/>
      <protection locked="0"/>
    </xf>
    <xf numFmtId="49" fontId="25" fillId="0" borderId="0" xfId="0" applyNumberFormat="1" applyFont="1" applyFill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justify" vertical="center" wrapText="1"/>
      <protection locked="0"/>
    </xf>
    <xf numFmtId="4" fontId="1" fillId="0" borderId="17" xfId="0" applyNumberFormat="1" applyFont="1" applyFill="1" applyBorder="1" applyAlignment="1" applyProtection="1">
      <alignment horizontal="justify" vertical="center" wrapText="1"/>
    </xf>
    <xf numFmtId="4" fontId="1" fillId="0" borderId="47" xfId="0" applyNumberFormat="1" applyFont="1" applyFill="1" applyBorder="1" applyAlignment="1" applyProtection="1">
      <alignment horizontal="justify" vertical="center" wrapText="1"/>
    </xf>
    <xf numFmtId="4" fontId="1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7" xfId="0" applyNumberFormat="1" applyFont="1" applyFill="1" applyBorder="1" applyAlignment="1" applyProtection="1">
      <alignment horizontal="right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4" fontId="1" fillId="0" borderId="47" xfId="0" applyNumberFormat="1" applyFont="1" applyFill="1" applyBorder="1" applyAlignment="1" applyProtection="1">
      <alignment horizontal="right" vertical="center" wrapText="1"/>
    </xf>
    <xf numFmtId="0" fontId="1" fillId="0" borderId="48" xfId="0" applyFont="1" applyFill="1" applyBorder="1" applyAlignment="1" applyProtection="1">
      <alignment horizontal="left" vertical="center" wrapText="1" indent="1"/>
      <protection locked="0"/>
    </xf>
    <xf numFmtId="4" fontId="6" fillId="0" borderId="0" xfId="0" applyNumberFormat="1" applyFont="1" applyFill="1" applyBorder="1" applyAlignment="1" applyProtection="1">
      <alignment horizontal="right" vertical="top"/>
      <protection locked="0"/>
    </xf>
    <xf numFmtId="4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23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8" xfId="0" applyFont="1" applyFill="1" applyBorder="1" applyAlignment="1" applyProtection="1">
      <alignment horizontal="justify" vertical="center" wrapText="1"/>
      <protection locked="0"/>
    </xf>
    <xf numFmtId="4" fontId="5" fillId="0" borderId="17" xfId="0" applyNumberFormat="1" applyFont="1" applyFill="1" applyBorder="1" applyAlignment="1" applyProtection="1">
      <alignment horizontal="justify" vertical="center" wrapText="1"/>
      <protection locked="0"/>
    </xf>
    <xf numFmtId="4" fontId="5" fillId="0" borderId="47" xfId="0" applyNumberFormat="1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Fill="1" applyBorder="1" applyAlignment="1">
      <alignment horizontal="left" vertical="top"/>
    </xf>
    <xf numFmtId="49" fontId="3" fillId="0" borderId="48" xfId="0" applyNumberFormat="1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47" xfId="0" applyNumberFormat="1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justify" vertical="top" wrapText="1"/>
    </xf>
    <xf numFmtId="49" fontId="25" fillId="4" borderId="16" xfId="0" applyNumberFormat="1" applyFont="1" applyFill="1" applyBorder="1" applyAlignment="1">
      <alignment horizontal="center" vertical="center" wrapText="1"/>
    </xf>
    <xf numFmtId="0" fontId="5" fillId="0" borderId="0" xfId="0" applyFont="1" applyProtection="1"/>
    <xf numFmtId="0" fontId="10" fillId="4" borderId="0" xfId="0" applyFont="1" applyFill="1" applyBorder="1" applyAlignment="1" applyProtection="1">
      <alignment horizontal="right"/>
      <protection locked="0"/>
    </xf>
    <xf numFmtId="0" fontId="32" fillId="0" borderId="0" xfId="0" applyFont="1" applyAlignment="1" applyProtection="1">
      <protection locked="0"/>
    </xf>
    <xf numFmtId="0" fontId="33" fillId="0" borderId="26" xfId="0" applyFont="1" applyBorder="1" applyAlignment="1" applyProtection="1">
      <alignment horizontal="center" vertical="center" wrapText="1"/>
      <protection locked="0"/>
    </xf>
    <xf numFmtId="0" fontId="33" fillId="0" borderId="15" xfId="0" applyFont="1" applyBorder="1" applyAlignment="1" applyProtection="1">
      <alignment horizontal="center" vertical="center" wrapText="1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0" fontId="33" fillId="0" borderId="24" xfId="0" applyFont="1" applyBorder="1" applyAlignment="1" applyProtection="1">
      <alignment horizontal="center" vertical="center"/>
      <protection locked="0"/>
    </xf>
    <xf numFmtId="0" fontId="33" fillId="0" borderId="25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4" fontId="33" fillId="0" borderId="17" xfId="0" applyNumberFormat="1" applyFont="1" applyBorder="1" applyAlignment="1" applyProtection="1">
      <alignment horizontal="right" vertical="center"/>
      <protection locked="0"/>
    </xf>
    <xf numFmtId="4" fontId="33" fillId="0" borderId="14" xfId="0" applyNumberFormat="1" applyFont="1" applyBorder="1" applyAlignment="1" applyProtection="1">
      <alignment horizontal="right" vertical="center"/>
      <protection locked="0"/>
    </xf>
    <xf numFmtId="4" fontId="33" fillId="0" borderId="6" xfId="0" applyNumberFormat="1" applyFont="1" applyBorder="1" applyAlignment="1" applyProtection="1">
      <alignment horizontal="right" vertical="center"/>
      <protection locked="0"/>
    </xf>
    <xf numFmtId="0" fontId="33" fillId="0" borderId="14" xfId="0" applyFont="1" applyBorder="1" applyAlignment="1" applyProtection="1">
      <alignment horizontal="left" vertical="center"/>
      <protection locked="0"/>
    </xf>
    <xf numFmtId="0" fontId="33" fillId="0" borderId="1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vertical="center"/>
      <protection locked="0"/>
    </xf>
    <xf numFmtId="0" fontId="34" fillId="0" borderId="0" xfId="0" applyFont="1" applyProtection="1">
      <protection locked="0"/>
    </xf>
    <xf numFmtId="4" fontId="33" fillId="0" borderId="17" xfId="0" applyNumberFormat="1" applyFont="1" applyBorder="1" applyAlignment="1" applyProtection="1">
      <alignment horizontal="right" vertical="center"/>
    </xf>
    <xf numFmtId="4" fontId="33" fillId="0" borderId="14" xfId="0" applyNumberFormat="1" applyFont="1" applyBorder="1" applyAlignment="1" applyProtection="1">
      <alignment horizontal="right" vertical="center"/>
    </xf>
    <xf numFmtId="4" fontId="33" fillId="0" borderId="6" xfId="0" applyNumberFormat="1" applyFont="1" applyBorder="1" applyAlignment="1" applyProtection="1">
      <alignment horizontal="right" vertical="center"/>
    </xf>
    <xf numFmtId="4" fontId="33" fillId="0" borderId="22" xfId="0" applyNumberFormat="1" applyFont="1" applyBorder="1" applyAlignment="1" applyProtection="1">
      <alignment horizontal="right" vertical="center"/>
    </xf>
    <xf numFmtId="4" fontId="33" fillId="0" borderId="45" xfId="0" applyNumberFormat="1" applyFont="1" applyBorder="1" applyAlignment="1" applyProtection="1">
      <alignment horizontal="right" vertical="center"/>
    </xf>
    <xf numFmtId="0" fontId="20" fillId="0" borderId="0" xfId="0" applyFont="1" applyAlignment="1" applyProtection="1"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4" fontId="33" fillId="0" borderId="12" xfId="0" applyNumberFormat="1" applyFont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11" fillId="0" borderId="8" xfId="0" applyFont="1" applyFill="1" applyBorder="1" applyAlignment="1" applyProtection="1">
      <alignment vertical="center" wrapText="1"/>
      <protection locked="0"/>
    </xf>
    <xf numFmtId="49" fontId="25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7" xfId="0" applyNumberFormat="1" applyFont="1" applyBorder="1" applyAlignment="1" applyProtection="1">
      <alignment horizontal="right" vertical="center" wrapText="1"/>
      <protection locked="0"/>
    </xf>
    <xf numFmtId="0" fontId="31" fillId="0" borderId="5" xfId="0" applyFont="1" applyBorder="1" applyAlignment="1" applyProtection="1">
      <alignment vertical="center" wrapText="1"/>
      <protection locked="0"/>
    </xf>
    <xf numFmtId="4" fontId="31" fillId="0" borderId="17" xfId="0" applyNumberFormat="1" applyFont="1" applyBorder="1" applyAlignment="1" applyProtection="1">
      <alignment horizontal="right" vertical="center" wrapText="1"/>
      <protection locked="0"/>
    </xf>
    <xf numFmtId="0" fontId="49" fillId="0" borderId="0" xfId="0" applyFont="1" applyProtection="1">
      <protection locked="0"/>
    </xf>
    <xf numFmtId="0" fontId="11" fillId="0" borderId="48" xfId="0" applyFont="1" applyBorder="1" applyAlignment="1" applyProtection="1">
      <alignment vertical="top" wrapText="1"/>
      <protection locked="0"/>
    </xf>
    <xf numFmtId="0" fontId="40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5" fillId="0" borderId="48" xfId="0" applyFont="1" applyBorder="1" applyAlignment="1" applyProtection="1">
      <alignment horizontal="justify" vertical="center" wrapText="1"/>
      <protection locked="0"/>
    </xf>
    <xf numFmtId="0" fontId="22" fillId="0" borderId="48" xfId="0" applyFont="1" applyBorder="1" applyAlignment="1" applyProtection="1">
      <alignment horizontal="left" vertical="center" wrapText="1" indent="4"/>
      <protection locked="0"/>
    </xf>
    <xf numFmtId="0" fontId="3" fillId="0" borderId="44" xfId="0" applyFont="1" applyBorder="1" applyAlignment="1" applyProtection="1">
      <alignment horizontal="justify" vertical="center" wrapText="1"/>
      <protection locked="0"/>
    </xf>
    <xf numFmtId="0" fontId="32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0" fontId="5" fillId="0" borderId="6" xfId="0" applyFont="1" applyFill="1" applyBorder="1"/>
    <xf numFmtId="0" fontId="5" fillId="0" borderId="7" xfId="0" applyFont="1" applyFill="1" applyBorder="1" applyAlignment="1"/>
    <xf numFmtId="0" fontId="5" fillId="0" borderId="8" xfId="0" applyFont="1" applyFill="1" applyBorder="1"/>
    <xf numFmtId="0" fontId="36" fillId="0" borderId="0" xfId="0" applyFont="1" applyFill="1" applyAlignment="1"/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5" xfId="0" applyFont="1" applyBorder="1" applyAlignment="1" applyProtection="1">
      <alignment horizontal="left" vertical="center"/>
      <protection locked="0"/>
    </xf>
    <xf numFmtId="4" fontId="33" fillId="0" borderId="47" xfId="0" applyNumberFormat="1" applyFont="1" applyBorder="1" applyAlignment="1" applyProtection="1">
      <alignment horizontal="right" vertical="center"/>
      <protection locked="0"/>
    </xf>
    <xf numFmtId="0" fontId="34" fillId="0" borderId="14" xfId="0" applyFont="1" applyBorder="1" applyAlignment="1" applyProtection="1">
      <alignment horizontal="left" vertical="center"/>
      <protection locked="0"/>
    </xf>
    <xf numFmtId="0" fontId="33" fillId="2" borderId="15" xfId="0" applyFont="1" applyFill="1" applyBorder="1" applyAlignment="1" applyProtection="1">
      <alignment horizontal="center" vertical="center"/>
      <protection locked="0"/>
    </xf>
    <xf numFmtId="0" fontId="33" fillId="2" borderId="16" xfId="0" applyFont="1" applyFill="1" applyBorder="1" applyAlignment="1" applyProtection="1">
      <alignment horizontal="center" vertical="center"/>
      <protection locked="0"/>
    </xf>
    <xf numFmtId="0" fontId="33" fillId="0" borderId="9" xfId="0" applyFont="1" applyBorder="1" applyAlignment="1" applyProtection="1">
      <alignment horizontal="center" vertical="center"/>
      <protection locked="0"/>
    </xf>
    <xf numFmtId="4" fontId="33" fillId="0" borderId="47" xfId="0" applyNumberFormat="1" applyFont="1" applyBorder="1" applyAlignment="1" applyProtection="1">
      <alignment horizontal="right" vertical="center"/>
    </xf>
    <xf numFmtId="0" fontId="50" fillId="0" borderId="0" xfId="0" applyFont="1"/>
    <xf numFmtId="0" fontId="51" fillId="0" borderId="0" xfId="0" applyFont="1"/>
    <xf numFmtId="0" fontId="11" fillId="0" borderId="0" xfId="0" applyFont="1" applyFill="1" applyBorder="1" applyAlignment="1" applyProtection="1">
      <alignment vertical="center"/>
      <protection locked="0"/>
    </xf>
    <xf numFmtId="4" fontId="6" fillId="0" borderId="8" xfId="0" applyNumberFormat="1" applyFont="1" applyFill="1" applyBorder="1" applyAlignment="1" applyProtection="1">
      <alignment horizontal="left" vertical="top"/>
      <protection locked="0"/>
    </xf>
    <xf numFmtId="0" fontId="6" fillId="0" borderId="44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21" fillId="0" borderId="46" xfId="0" applyFont="1" applyFill="1" applyBorder="1" applyAlignment="1" applyProtection="1">
      <alignment vertical="center"/>
      <protection locked="0"/>
    </xf>
    <xf numFmtId="0" fontId="2" fillId="0" borderId="48" xfId="0" applyFont="1" applyFill="1" applyBorder="1" applyAlignment="1" applyProtection="1">
      <alignment horizontal="left" vertical="center" indent="3"/>
      <protection locked="0"/>
    </xf>
    <xf numFmtId="0" fontId="2" fillId="0" borderId="2" xfId="0" applyFont="1" applyFill="1" applyBorder="1" applyAlignment="1" applyProtection="1">
      <alignment horizontal="justify" vertical="center"/>
      <protection locked="0"/>
    </xf>
    <xf numFmtId="0" fontId="21" fillId="0" borderId="8" xfId="0" applyFont="1" applyFill="1" applyBorder="1" applyAlignment="1" applyProtection="1">
      <alignment horizontal="left" vertical="center"/>
      <protection locked="0"/>
    </xf>
    <xf numFmtId="0" fontId="2" fillId="0" borderId="49" xfId="0" applyFont="1" applyFill="1" applyBorder="1" applyAlignment="1" applyProtection="1">
      <alignment horizontal="justify" vertical="center"/>
      <protection locked="0"/>
    </xf>
    <xf numFmtId="4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vertical="center" wrapText="1"/>
    </xf>
    <xf numFmtId="4" fontId="6" fillId="0" borderId="2" xfId="0" applyNumberFormat="1" applyFont="1" applyFill="1" applyBorder="1" applyAlignment="1" applyProtection="1">
      <alignment horizontal="right" vertical="center" wrapText="1"/>
    </xf>
    <xf numFmtId="4" fontId="6" fillId="0" borderId="8" xfId="0" applyNumberFormat="1" applyFont="1" applyFill="1" applyBorder="1" applyAlignment="1" applyProtection="1">
      <alignment horizontal="right" vertical="center" wrapText="1"/>
    </xf>
    <xf numFmtId="4" fontId="6" fillId="2" borderId="23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 applyProtection="1">
      <alignment vertical="center"/>
    </xf>
    <xf numFmtId="4" fontId="16" fillId="0" borderId="47" xfId="0" applyNumberFormat="1" applyFont="1" applyFill="1" applyBorder="1" applyAlignment="1" applyProtection="1">
      <alignment horizontal="right" vertical="center"/>
    </xf>
    <xf numFmtId="4" fontId="16" fillId="0" borderId="18" xfId="0" applyNumberFormat="1" applyFont="1" applyFill="1" applyBorder="1" applyAlignment="1" applyProtection="1">
      <alignment horizontal="right" vertical="center"/>
    </xf>
    <xf numFmtId="4" fontId="16" fillId="0" borderId="2" xfId="0" applyNumberFormat="1" applyFont="1" applyFill="1" applyBorder="1" applyAlignment="1" applyProtection="1">
      <alignment horizontal="right" vertical="center"/>
    </xf>
    <xf numFmtId="4" fontId="16" fillId="0" borderId="8" xfId="0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left" vertical="center"/>
    </xf>
    <xf numFmtId="0" fontId="48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</xf>
    <xf numFmtId="4" fontId="16" fillId="3" borderId="47" xfId="0" applyNumberFormat="1" applyFont="1" applyFill="1" applyBorder="1" applyAlignment="1" applyProtection="1">
      <alignment horizontal="right" vertical="center"/>
    </xf>
    <xf numFmtId="4" fontId="16" fillId="3" borderId="18" xfId="0" applyNumberFormat="1" applyFont="1" applyFill="1" applyBorder="1" applyAlignment="1" applyProtection="1">
      <alignment horizontal="right" vertical="center"/>
    </xf>
    <xf numFmtId="0" fontId="53" fillId="0" borderId="0" xfId="0" applyFont="1" applyFill="1" applyBorder="1" applyAlignment="1" applyProtection="1">
      <alignment horizontal="center"/>
      <protection locked="0"/>
    </xf>
    <xf numFmtId="0" fontId="52" fillId="0" borderId="0" xfId="0" applyFont="1" applyBorder="1" applyAlignment="1" applyProtection="1">
      <alignment horizontal="left"/>
      <protection locked="0"/>
    </xf>
    <xf numFmtId="0" fontId="48" fillId="0" borderId="0" xfId="0" applyFont="1" applyBorder="1" applyAlignment="1" applyProtection="1">
      <alignment horizontal="left"/>
      <protection locked="0"/>
    </xf>
    <xf numFmtId="0" fontId="52" fillId="0" borderId="0" xfId="0" applyFont="1" applyFill="1" applyAlignment="1" applyProtection="1">
      <alignment horizontal="center" vertical="center"/>
      <protection locked="0"/>
    </xf>
    <xf numFmtId="0" fontId="54" fillId="0" borderId="0" xfId="0" applyFont="1" applyFill="1" applyAlignment="1" applyProtection="1">
      <alignment horizontal="center" vertical="center"/>
      <protection locked="0"/>
    </xf>
    <xf numFmtId="0" fontId="54" fillId="0" borderId="0" xfId="0" applyFont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4" fontId="0" fillId="0" borderId="8" xfId="0" applyNumberFormat="1" applyFill="1" applyBorder="1" applyAlignment="1" applyProtection="1">
      <alignment horizontal="center"/>
      <protection locked="0"/>
    </xf>
    <xf numFmtId="4" fontId="11" fillId="0" borderId="8" xfId="0" applyNumberFormat="1" applyFont="1" applyFill="1" applyBorder="1" applyAlignment="1" applyProtection="1">
      <alignment vertical="top"/>
      <protection locked="0"/>
    </xf>
    <xf numFmtId="4" fontId="16" fillId="0" borderId="9" xfId="0" applyNumberFormat="1" applyFont="1" applyBorder="1" applyAlignment="1" applyProtection="1">
      <alignment horizontal="left" vertical="top"/>
      <protection locked="0"/>
    </xf>
    <xf numFmtId="4" fontId="52" fillId="0" borderId="0" xfId="0" applyNumberFormat="1" applyFont="1" applyBorder="1" applyAlignment="1" applyProtection="1">
      <alignment horizontal="left"/>
      <protection locked="0"/>
    </xf>
    <xf numFmtId="4" fontId="6" fillId="0" borderId="0" xfId="0" applyNumberFormat="1" applyFont="1" applyFill="1" applyProtection="1">
      <protection locked="0"/>
    </xf>
    <xf numFmtId="4" fontId="5" fillId="0" borderId="0" xfId="0" applyNumberFormat="1" applyFont="1" applyBorder="1" applyAlignment="1" applyProtection="1">
      <alignment horizontal="left"/>
      <protection locked="0"/>
    </xf>
    <xf numFmtId="0" fontId="53" fillId="0" borderId="0" xfId="0" applyFont="1" applyFill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45" fillId="0" borderId="0" xfId="0" applyFont="1" applyFill="1" applyBorder="1" applyAlignment="1" applyProtection="1">
      <alignment horizontal="left"/>
    </xf>
    <xf numFmtId="0" fontId="22" fillId="0" borderId="0" xfId="0" applyFont="1" applyFill="1" applyProtection="1">
      <protection locked="0"/>
    </xf>
    <xf numFmtId="0" fontId="45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3" fontId="11" fillId="0" borderId="17" xfId="0" applyNumberFormat="1" applyFont="1" applyBorder="1" applyAlignment="1" applyProtection="1">
      <alignment horizontal="right" vertical="center" wrapText="1"/>
    </xf>
    <xf numFmtId="3" fontId="22" fillId="0" borderId="17" xfId="0" applyNumberFormat="1" applyFont="1" applyBorder="1" applyAlignment="1" applyProtection="1">
      <alignment horizontal="right" vertical="center" wrapText="1"/>
      <protection locked="0"/>
    </xf>
    <xf numFmtId="3" fontId="22" fillId="0" borderId="17" xfId="0" applyNumberFormat="1" applyFont="1" applyBorder="1" applyAlignment="1" applyProtection="1">
      <alignment horizontal="right" vertical="center" wrapText="1"/>
    </xf>
    <xf numFmtId="3" fontId="11" fillId="0" borderId="17" xfId="0" applyNumberFormat="1" applyFont="1" applyBorder="1" applyAlignment="1" applyProtection="1">
      <alignment horizontal="right" vertical="center" wrapText="1"/>
      <protection locked="0"/>
    </xf>
    <xf numFmtId="3" fontId="3" fillId="0" borderId="22" xfId="0" applyNumberFormat="1" applyFont="1" applyBorder="1" applyAlignment="1" applyProtection="1">
      <alignment horizontal="right" vertical="center" wrapText="1"/>
    </xf>
    <xf numFmtId="0" fontId="3" fillId="0" borderId="48" xfId="0" applyFont="1" applyFill="1" applyBorder="1" applyAlignment="1" applyProtection="1">
      <alignment vertical="center" wrapText="1"/>
      <protection locked="0"/>
    </xf>
    <xf numFmtId="3" fontId="3" fillId="0" borderId="17" xfId="0" applyNumberFormat="1" applyFont="1" applyFill="1" applyBorder="1" applyAlignment="1" applyProtection="1">
      <alignment horizontal="right" vertical="center" wrapText="1"/>
    </xf>
    <xf numFmtId="3" fontId="3" fillId="0" borderId="47" xfId="0" applyNumberFormat="1" applyFont="1" applyFill="1" applyBorder="1" applyAlignment="1" applyProtection="1">
      <alignment horizontal="right" vertical="center" wrapText="1"/>
    </xf>
    <xf numFmtId="3" fontId="1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17" xfId="0" applyNumberFormat="1" applyFont="1" applyFill="1" applyBorder="1" applyAlignment="1" applyProtection="1">
      <alignment horizontal="right" vertical="center" wrapText="1"/>
    </xf>
    <xf numFmtId="3" fontId="1" fillId="0" borderId="47" xfId="0" applyNumberFormat="1" applyFont="1" applyFill="1" applyBorder="1" applyAlignment="1" applyProtection="1">
      <alignment horizontal="right" vertical="center" wrapText="1"/>
    </xf>
    <xf numFmtId="0" fontId="1" fillId="0" borderId="48" xfId="0" applyFont="1" applyFill="1" applyBorder="1" applyAlignment="1" applyProtection="1">
      <alignment horizontal="left" vertical="top" wrapText="1" indent="2"/>
      <protection locked="0"/>
    </xf>
    <xf numFmtId="3" fontId="1" fillId="0" borderId="22" xfId="0" applyNumberFormat="1" applyFont="1" applyFill="1" applyBorder="1" applyAlignment="1" applyProtection="1">
      <alignment horizontal="right" vertical="center" wrapText="1"/>
    </xf>
    <xf numFmtId="3" fontId="1" fillId="0" borderId="45" xfId="0" applyNumberFormat="1" applyFont="1" applyFill="1" applyBorder="1" applyAlignment="1" applyProtection="1">
      <alignment horizontal="right" vertical="center" wrapText="1"/>
    </xf>
    <xf numFmtId="3" fontId="3" fillId="0" borderId="22" xfId="0" applyNumberFormat="1" applyFont="1" applyFill="1" applyBorder="1" applyAlignment="1" applyProtection="1">
      <alignment horizontal="right" vertical="center" wrapText="1"/>
    </xf>
    <xf numFmtId="3" fontId="3" fillId="0" borderId="45" xfId="0" applyNumberFormat="1" applyFont="1" applyFill="1" applyBorder="1" applyAlignment="1" applyProtection="1">
      <alignment horizontal="right" vertical="center" wrapText="1"/>
    </xf>
    <xf numFmtId="3" fontId="1" fillId="0" borderId="16" xfId="0" applyNumberFormat="1" applyFont="1" applyFill="1" applyBorder="1" applyAlignment="1" applyProtection="1">
      <alignment horizontal="right" vertical="center" wrapText="1"/>
    </xf>
    <xf numFmtId="3" fontId="1" fillId="0" borderId="18" xfId="0" applyNumberFormat="1" applyFont="1" applyFill="1" applyBorder="1" applyAlignment="1" applyProtection="1">
      <alignment horizontal="right" vertical="center" wrapText="1"/>
    </xf>
    <xf numFmtId="3" fontId="3" fillId="0" borderId="16" xfId="0" applyNumberFormat="1" applyFont="1" applyFill="1" applyBorder="1" applyAlignment="1" applyProtection="1">
      <alignment horizontal="right" vertical="center" wrapText="1"/>
    </xf>
    <xf numFmtId="3" fontId="3" fillId="0" borderId="18" xfId="0" applyNumberFormat="1" applyFont="1" applyFill="1" applyBorder="1" applyAlignment="1" applyProtection="1">
      <alignment horizontal="right" vertical="center" wrapText="1"/>
    </xf>
    <xf numFmtId="3" fontId="22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22" fillId="0" borderId="17" xfId="0" applyNumberFormat="1" applyFont="1" applyFill="1" applyBorder="1" applyAlignment="1" applyProtection="1">
      <alignment horizontal="right" vertical="center" wrapText="1"/>
    </xf>
    <xf numFmtId="3" fontId="22" fillId="0" borderId="47" xfId="0" applyNumberFormat="1" applyFont="1" applyFill="1" applyBorder="1" applyAlignment="1" applyProtection="1">
      <alignment horizontal="righ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49" fontId="3" fillId="0" borderId="16" xfId="0" applyNumberFormat="1" applyFont="1" applyFill="1" applyBorder="1" applyAlignment="1" applyProtection="1">
      <alignment horizontal="center" vertical="center" wrapText="1"/>
    </xf>
    <xf numFmtId="49" fontId="3" fillId="0" borderId="18" xfId="0" applyNumberFormat="1" applyFont="1" applyFill="1" applyBorder="1" applyAlignment="1" applyProtection="1">
      <alignment horizontal="center" vertical="center" wrapText="1"/>
    </xf>
    <xf numFmtId="0" fontId="1" fillId="0" borderId="46" xfId="0" applyFont="1" applyBorder="1" applyAlignment="1" applyProtection="1">
      <alignment vertical="center" wrapText="1"/>
    </xf>
    <xf numFmtId="0" fontId="1" fillId="0" borderId="48" xfId="0" applyFont="1" applyBorder="1" applyAlignment="1" applyProtection="1">
      <alignment horizontal="left" vertical="center" wrapText="1" indent="3"/>
    </xf>
    <xf numFmtId="0" fontId="1" fillId="0" borderId="48" xfId="0" applyFont="1" applyBorder="1" applyAlignment="1" applyProtection="1">
      <alignment vertical="center" wrapText="1"/>
    </xf>
    <xf numFmtId="0" fontId="1" fillId="0" borderId="49" xfId="0" applyFont="1" applyBorder="1" applyAlignment="1" applyProtection="1">
      <alignment horizontal="left" vertical="center" wrapText="1" indent="3"/>
    </xf>
    <xf numFmtId="0" fontId="3" fillId="0" borderId="44" xfId="0" applyFont="1" applyBorder="1" applyAlignment="1" applyProtection="1">
      <alignment vertical="center" wrapText="1"/>
    </xf>
    <xf numFmtId="3" fontId="1" fillId="0" borderId="17" xfId="0" applyNumberFormat="1" applyFont="1" applyBorder="1" applyAlignment="1" applyProtection="1">
      <alignment horizontal="right" vertical="center" wrapText="1"/>
    </xf>
    <xf numFmtId="3" fontId="1" fillId="0" borderId="47" xfId="0" applyNumberFormat="1" applyFont="1" applyBorder="1" applyAlignment="1" applyProtection="1">
      <alignment horizontal="right" vertical="center" wrapText="1"/>
    </xf>
    <xf numFmtId="3" fontId="1" fillId="0" borderId="17" xfId="0" applyNumberFormat="1" applyFont="1" applyBorder="1" applyAlignment="1" applyProtection="1">
      <alignment horizontal="right" vertical="center" wrapText="1"/>
      <protection locked="0"/>
    </xf>
    <xf numFmtId="3" fontId="1" fillId="0" borderId="16" xfId="0" applyNumberFormat="1" applyFont="1" applyBorder="1" applyAlignment="1" applyProtection="1">
      <alignment horizontal="right" vertical="center" wrapText="1"/>
      <protection locked="0"/>
    </xf>
    <xf numFmtId="3" fontId="1" fillId="0" borderId="16" xfId="0" applyNumberFormat="1" applyFont="1" applyBorder="1" applyAlignment="1" applyProtection="1">
      <alignment horizontal="right" vertical="center" wrapText="1"/>
    </xf>
    <xf numFmtId="3" fontId="1" fillId="0" borderId="18" xfId="0" applyNumberFormat="1" applyFont="1" applyBorder="1" applyAlignment="1" applyProtection="1">
      <alignment horizontal="right" vertical="center" wrapText="1"/>
    </xf>
    <xf numFmtId="3" fontId="3" fillId="0" borderId="45" xfId="0" applyNumberFormat="1" applyFont="1" applyBorder="1" applyAlignment="1" applyProtection="1">
      <alignment horizontal="right" vertical="center" wrapText="1"/>
    </xf>
    <xf numFmtId="3" fontId="15" fillId="0" borderId="6" xfId="0" applyNumberFormat="1" applyFont="1" applyBorder="1" applyAlignment="1" applyProtection="1">
      <alignment horizontal="right" vertical="center"/>
    </xf>
    <xf numFmtId="3" fontId="1" fillId="0" borderId="6" xfId="0" applyNumberFormat="1" applyFont="1" applyBorder="1" applyAlignment="1" applyProtection="1">
      <alignment horizontal="right" vertical="center"/>
      <protection locked="0"/>
    </xf>
    <xf numFmtId="3" fontId="1" fillId="0" borderId="6" xfId="0" applyNumberFormat="1" applyFont="1" applyBorder="1" applyAlignment="1" applyProtection="1">
      <alignment horizontal="right" vertical="center"/>
    </xf>
    <xf numFmtId="3" fontId="1" fillId="0" borderId="4" xfId="0" applyNumberFormat="1" applyFont="1" applyBorder="1" applyAlignment="1" applyProtection="1">
      <alignment horizontal="right" vertical="center"/>
    </xf>
    <xf numFmtId="3" fontId="1" fillId="0" borderId="6" xfId="0" applyNumberFormat="1" applyFont="1" applyBorder="1" applyAlignment="1" applyProtection="1">
      <alignment horizontal="right" vertical="center" wrapText="1"/>
      <protection locked="0"/>
    </xf>
    <xf numFmtId="3" fontId="1" fillId="0" borderId="9" xfId="0" applyNumberFormat="1" applyFont="1" applyBorder="1" applyAlignment="1" applyProtection="1">
      <alignment horizontal="right" vertical="center"/>
      <protection locked="0"/>
    </xf>
    <xf numFmtId="3" fontId="1" fillId="0" borderId="9" xfId="0" applyNumberFormat="1" applyFont="1" applyBorder="1" applyAlignment="1" applyProtection="1">
      <alignment horizontal="right" vertical="center"/>
    </xf>
    <xf numFmtId="3" fontId="1" fillId="0" borderId="13" xfId="0" applyNumberFormat="1" applyFont="1" applyBorder="1" applyAlignment="1" applyProtection="1">
      <alignment horizontal="right" vertical="center"/>
      <protection locked="0"/>
    </xf>
    <xf numFmtId="43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Protection="1">
      <protection locked="0"/>
    </xf>
    <xf numFmtId="4" fontId="16" fillId="0" borderId="0" xfId="0" applyNumberFormat="1" applyFont="1" applyBorder="1" applyAlignment="1" applyProtection="1">
      <alignment horizontal="left" vertical="top"/>
      <protection locked="0"/>
    </xf>
    <xf numFmtId="0" fontId="15" fillId="0" borderId="0" xfId="0" applyFont="1" applyBorder="1" applyAlignment="1" applyProtection="1">
      <alignment horizontal="justify" vertical="top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justify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 indent="2"/>
      <protection locked="0"/>
    </xf>
    <xf numFmtId="3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justify" vertical="center"/>
      <protection locked="0"/>
    </xf>
    <xf numFmtId="0" fontId="16" fillId="0" borderId="0" xfId="0" applyFont="1" applyFill="1" applyBorder="1" applyAlignment="1" applyProtection="1">
      <alignment horizontal="justify" vertical="center"/>
      <protection locked="0"/>
    </xf>
    <xf numFmtId="4" fontId="16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44" xfId="0" applyFont="1" applyFill="1" applyBorder="1" applyAlignment="1" applyProtection="1">
      <alignment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vertical="center"/>
      <protection locked="0"/>
    </xf>
    <xf numFmtId="4" fontId="33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justify" vertical="center" wrapText="1"/>
      <protection locked="0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vertical="center"/>
    </xf>
    <xf numFmtId="3" fontId="3" fillId="0" borderId="0" xfId="0" applyNumberFormat="1" applyFont="1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3" fontId="22" fillId="0" borderId="4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49" xfId="0" applyFont="1" applyFill="1" applyBorder="1" applyAlignment="1" applyProtection="1">
      <alignment horizontal="justify" vertical="center" wrapText="1"/>
    </xf>
    <xf numFmtId="0" fontId="1" fillId="0" borderId="48" xfId="0" applyFont="1" applyFill="1" applyBorder="1" applyAlignment="1" applyProtection="1">
      <alignment horizontal="justify" vertical="center" wrapText="1"/>
    </xf>
    <xf numFmtId="0" fontId="55" fillId="0" borderId="0" xfId="0" applyFont="1"/>
    <xf numFmtId="3" fontId="22" fillId="0" borderId="16" xfId="0" applyNumberFormat="1" applyFont="1" applyFill="1" applyBorder="1" applyAlignment="1" applyProtection="1">
      <alignment horizontal="right" vertical="center" wrapText="1"/>
      <protection locked="0"/>
    </xf>
    <xf numFmtId="3" fontId="22" fillId="0" borderId="16" xfId="0" applyNumberFormat="1" applyFont="1" applyFill="1" applyBorder="1" applyAlignment="1" applyProtection="1">
      <alignment horizontal="right" vertical="center" wrapText="1"/>
    </xf>
    <xf numFmtId="3" fontId="22" fillId="0" borderId="18" xfId="0" applyNumberFormat="1" applyFont="1" applyFill="1" applyBorder="1" applyAlignment="1" applyProtection="1">
      <alignment horizontal="right" vertical="center" wrapText="1"/>
    </xf>
    <xf numFmtId="3" fontId="11" fillId="0" borderId="16" xfId="0" applyNumberFormat="1" applyFont="1" applyFill="1" applyBorder="1" applyAlignment="1" applyProtection="1">
      <alignment horizontal="right" vertical="center" wrapText="1"/>
    </xf>
    <xf numFmtId="3" fontId="31" fillId="0" borderId="16" xfId="0" applyNumberFormat="1" applyFont="1" applyFill="1" applyBorder="1" applyAlignment="1" applyProtection="1">
      <alignment horizontal="right" vertical="center" wrapText="1"/>
    </xf>
    <xf numFmtId="9" fontId="23" fillId="0" borderId="47" xfId="6" applyFont="1" applyBorder="1" applyAlignment="1">
      <alignment horizontal="center" vertical="center" wrapText="1"/>
    </xf>
    <xf numFmtId="3" fontId="11" fillId="0" borderId="18" xfId="0" applyNumberFormat="1" applyFont="1" applyFill="1" applyBorder="1" applyAlignment="1" applyProtection="1">
      <alignment horizontal="right" vertical="center" wrapText="1"/>
    </xf>
    <xf numFmtId="0" fontId="5" fillId="0" borderId="5" xfId="0" applyFont="1" applyFill="1" applyBorder="1" applyAlignment="1" applyProtection="1">
      <alignment horizontal="center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4" fontId="6" fillId="0" borderId="8" xfId="0" applyNumberFormat="1" applyFont="1" applyFill="1" applyBorder="1" applyAlignment="1" applyProtection="1">
      <alignment horizontal="right" vertical="top"/>
      <protection locked="0"/>
    </xf>
    <xf numFmtId="0" fontId="3" fillId="0" borderId="2" xfId="0" applyFont="1" applyFill="1" applyBorder="1" applyAlignment="1" applyProtection="1">
      <alignment horizontal="justify" vertical="center" wrapText="1"/>
      <protection locked="0"/>
    </xf>
    <xf numFmtId="3" fontId="3" fillId="0" borderId="2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justify"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43" fontId="6" fillId="2" borderId="0" xfId="12" applyFont="1" applyFill="1" applyBorder="1" applyAlignment="1" applyProtection="1">
      <alignment horizontal="right" vertical="top"/>
    </xf>
    <xf numFmtId="43" fontId="6" fillId="2" borderId="6" xfId="12" applyFont="1" applyFill="1" applyBorder="1" applyAlignment="1" applyProtection="1">
      <alignment horizontal="right" vertical="top"/>
    </xf>
    <xf numFmtId="43" fontId="5" fillId="0" borderId="0" xfId="12" applyFont="1" applyBorder="1" applyAlignment="1" applyProtection="1">
      <alignment horizontal="right" vertical="top"/>
      <protection locked="0"/>
    </xf>
    <xf numFmtId="43" fontId="5" fillId="0" borderId="6" xfId="12" applyFont="1" applyBorder="1" applyAlignment="1" applyProtection="1">
      <alignment horizontal="right" vertical="top"/>
      <protection locked="0"/>
    </xf>
    <xf numFmtId="43" fontId="7" fillId="2" borderId="0" xfId="12" applyFont="1" applyFill="1" applyBorder="1" applyAlignment="1" applyProtection="1">
      <alignment horizontal="right" vertical="top"/>
    </xf>
    <xf numFmtId="43" fontId="7" fillId="2" borderId="6" xfId="12" applyFont="1" applyFill="1" applyBorder="1" applyAlignment="1" applyProtection="1">
      <alignment horizontal="right" vertical="top"/>
    </xf>
    <xf numFmtId="0" fontId="6" fillId="0" borderId="5" xfId="0" applyFont="1" applyFill="1" applyBorder="1" applyAlignment="1" applyProtection="1">
      <alignment horizontal="justify" vertical="top"/>
      <protection locked="0"/>
    </xf>
    <xf numFmtId="4" fontId="15" fillId="0" borderId="0" xfId="0" applyNumberFormat="1" applyFont="1" applyFill="1" applyBorder="1" applyAlignment="1" applyProtection="1">
      <alignment horizontal="right" vertical="top"/>
    </xf>
    <xf numFmtId="4" fontId="15" fillId="0" borderId="6" xfId="0" applyNumberFormat="1" applyFont="1" applyFill="1" applyBorder="1" applyAlignment="1" applyProtection="1">
      <alignment horizontal="right" vertical="top"/>
    </xf>
    <xf numFmtId="0" fontId="7" fillId="0" borderId="5" xfId="0" applyFont="1" applyFill="1" applyBorder="1" applyAlignment="1" applyProtection="1">
      <alignment horizontal="justify" vertical="top"/>
      <protection locked="0"/>
    </xf>
    <xf numFmtId="4" fontId="3" fillId="0" borderId="0" xfId="0" applyNumberFormat="1" applyFont="1" applyFill="1" applyBorder="1" applyAlignment="1" applyProtection="1">
      <alignment horizontal="right" vertical="top"/>
    </xf>
    <xf numFmtId="4" fontId="3" fillId="0" borderId="6" xfId="0" applyNumberFormat="1" applyFont="1" applyFill="1" applyBorder="1" applyAlignment="1" applyProtection="1">
      <alignment horizontal="right" vertical="top"/>
    </xf>
    <xf numFmtId="0" fontId="22" fillId="0" borderId="5" xfId="0" applyFont="1" applyFill="1" applyBorder="1" applyAlignment="1" applyProtection="1">
      <alignment horizontal="justify" vertical="top"/>
      <protection locked="0"/>
    </xf>
    <xf numFmtId="4" fontId="22" fillId="0" borderId="0" xfId="0" applyNumberFormat="1" applyFont="1" applyFill="1" applyBorder="1" applyAlignment="1" applyProtection="1">
      <alignment horizontal="right" vertical="top"/>
      <protection locked="0"/>
    </xf>
    <xf numFmtId="4" fontId="22" fillId="0" borderId="6" xfId="0" applyNumberFormat="1" applyFont="1" applyFill="1" applyBorder="1" applyAlignment="1" applyProtection="1">
      <alignment horizontal="right" vertical="top"/>
      <protection locked="0"/>
    </xf>
    <xf numFmtId="4" fontId="3" fillId="0" borderId="0" xfId="0" applyNumberFormat="1" applyFont="1" applyFill="1" applyBorder="1" applyAlignment="1" applyProtection="1">
      <alignment horizontal="right" vertical="top"/>
      <protection locked="0"/>
    </xf>
    <xf numFmtId="4" fontId="3" fillId="0" borderId="6" xfId="0" applyNumberFormat="1" applyFont="1" applyFill="1" applyBorder="1" applyAlignment="1" applyProtection="1">
      <alignment horizontal="right" vertical="top"/>
      <protection locked="0"/>
    </xf>
    <xf numFmtId="0" fontId="18" fillId="0" borderId="5" xfId="0" applyFont="1" applyFill="1" applyBorder="1" applyAlignment="1" applyProtection="1">
      <alignment horizontal="justify" vertical="top"/>
      <protection locked="0"/>
    </xf>
    <xf numFmtId="4" fontId="1" fillId="0" borderId="0" xfId="0" applyNumberFormat="1" applyFont="1" applyFill="1" applyAlignment="1" applyProtection="1">
      <alignment horizontal="right"/>
      <protection locked="0"/>
    </xf>
    <xf numFmtId="4" fontId="1" fillId="0" borderId="6" xfId="0" applyNumberFormat="1" applyFont="1" applyFill="1" applyBorder="1" applyAlignment="1" applyProtection="1">
      <alignment horizontal="right"/>
      <protection locked="0"/>
    </xf>
    <xf numFmtId="0" fontId="1" fillId="0" borderId="5" xfId="0" applyFont="1" applyFill="1" applyBorder="1" applyAlignment="1" applyProtection="1">
      <alignment horizontal="justify" vertical="top"/>
      <protection locked="0"/>
    </xf>
    <xf numFmtId="0" fontId="22" fillId="0" borderId="7" xfId="0" applyFont="1" applyFill="1" applyBorder="1" applyAlignment="1" applyProtection="1">
      <alignment horizontal="justify" vertical="top"/>
      <protection locked="0"/>
    </xf>
    <xf numFmtId="4" fontId="22" fillId="0" borderId="8" xfId="0" applyNumberFormat="1" applyFont="1" applyFill="1" applyBorder="1" applyAlignment="1" applyProtection="1">
      <alignment horizontal="right" vertical="top"/>
      <protection locked="0"/>
    </xf>
    <xf numFmtId="4" fontId="22" fillId="0" borderId="9" xfId="0" applyNumberFormat="1" applyFont="1" applyFill="1" applyBorder="1" applyAlignment="1" applyProtection="1">
      <alignment horizontal="right" vertical="top"/>
      <protection locked="0"/>
    </xf>
    <xf numFmtId="0" fontId="22" fillId="0" borderId="0" xfId="0" applyFont="1" applyFill="1" applyBorder="1" applyAlignment="1" applyProtection="1">
      <alignment horizontal="justify" vertical="top"/>
      <protection locked="0"/>
    </xf>
    <xf numFmtId="0" fontId="5" fillId="0" borderId="0" xfId="0" applyFont="1" applyFill="1" applyAlignment="1" applyProtection="1">
      <protection locked="0"/>
    </xf>
    <xf numFmtId="0" fontId="21" fillId="0" borderId="1" xfId="0" applyFont="1" applyFill="1" applyBorder="1" applyAlignment="1" applyProtection="1">
      <alignment vertical="center"/>
      <protection locked="0"/>
    </xf>
    <xf numFmtId="0" fontId="21" fillId="0" borderId="27" xfId="0" applyFont="1" applyFill="1" applyBorder="1" applyAlignment="1" applyProtection="1">
      <alignment vertical="center"/>
      <protection locked="0"/>
    </xf>
    <xf numFmtId="4" fontId="16" fillId="0" borderId="17" xfId="0" applyNumberFormat="1" applyFont="1" applyFill="1" applyBorder="1" applyAlignment="1" applyProtection="1">
      <alignment horizontal="justify" vertical="center"/>
      <protection locked="0"/>
    </xf>
    <xf numFmtId="4" fontId="16" fillId="0" borderId="47" xfId="0" applyNumberFormat="1" applyFont="1" applyFill="1" applyBorder="1" applyAlignment="1" applyProtection="1">
      <alignment horizontal="justify" vertical="center"/>
      <protection locked="0"/>
    </xf>
    <xf numFmtId="0" fontId="21" fillId="0" borderId="5" xfId="0" applyFont="1" applyFill="1" applyBorder="1" applyAlignment="1" applyProtection="1">
      <alignment vertical="center"/>
      <protection locked="0"/>
    </xf>
    <xf numFmtId="0" fontId="21" fillId="0" borderId="14" xfId="0" applyFont="1" applyFill="1" applyBorder="1" applyAlignment="1" applyProtection="1">
      <alignment vertical="center"/>
      <protection locked="0"/>
    </xf>
    <xf numFmtId="4" fontId="19" fillId="0" borderId="17" xfId="0" applyNumberFormat="1" applyFont="1" applyFill="1" applyBorder="1" applyAlignment="1" applyProtection="1">
      <alignment horizontal="right" vertical="center"/>
    </xf>
    <xf numFmtId="4" fontId="30" fillId="0" borderId="17" xfId="0" applyNumberFormat="1" applyFont="1" applyFill="1" applyBorder="1" applyAlignment="1" applyProtection="1">
      <alignment horizontal="right" vertical="center"/>
    </xf>
    <xf numFmtId="4" fontId="30" fillId="0" borderId="47" xfId="0" applyNumberFormat="1" applyFont="1" applyFill="1" applyBorder="1" applyAlignment="1" applyProtection="1">
      <alignment horizontal="right" vertical="center"/>
    </xf>
    <xf numFmtId="0" fontId="21" fillId="0" borderId="5" xfId="0" applyFont="1" applyFill="1" applyBorder="1" applyAlignment="1" applyProtection="1">
      <alignment horizontal="justify" vertical="center"/>
      <protection locked="0"/>
    </xf>
    <xf numFmtId="0" fontId="29" fillId="0" borderId="14" xfId="0" applyFont="1" applyFill="1" applyBorder="1" applyAlignment="1" applyProtection="1">
      <alignment horizontal="justify" vertical="center"/>
      <protection locked="0"/>
    </xf>
    <xf numFmtId="4" fontId="2" fillId="0" borderId="17" xfId="0" applyNumberFormat="1" applyFont="1" applyFill="1" applyBorder="1" applyAlignment="1" applyProtection="1">
      <alignment horizontal="right" vertical="center"/>
      <protection locked="0"/>
    </xf>
    <xf numFmtId="4" fontId="2" fillId="0" borderId="47" xfId="0" applyNumberFormat="1" applyFont="1" applyFill="1" applyBorder="1" applyAlignment="1" applyProtection="1">
      <alignment horizontal="right" vertical="center"/>
      <protection locked="0"/>
    </xf>
    <xf numFmtId="0" fontId="16" fillId="0" borderId="5" xfId="0" applyFont="1" applyFill="1" applyBorder="1" applyAlignment="1" applyProtection="1">
      <alignment horizontal="justify" vertical="center"/>
      <protection locked="0"/>
    </xf>
    <xf numFmtId="0" fontId="2" fillId="0" borderId="14" xfId="0" applyFont="1" applyFill="1" applyBorder="1" applyAlignment="1" applyProtection="1">
      <alignment horizontal="left" vertical="center" wrapText="1" indent="2"/>
      <protection locked="0"/>
    </xf>
    <xf numFmtId="4" fontId="2" fillId="0" borderId="17" xfId="0" applyNumberFormat="1" applyFont="1" applyFill="1" applyBorder="1" applyAlignment="1" applyProtection="1">
      <alignment horizontal="right" vertical="center"/>
    </xf>
    <xf numFmtId="4" fontId="2" fillId="0" borderId="47" xfId="0" applyNumberFormat="1" applyFont="1" applyFill="1" applyBorder="1" applyAlignment="1" applyProtection="1">
      <alignment horizontal="right" vertical="center"/>
    </xf>
    <xf numFmtId="0" fontId="16" fillId="0" borderId="7" xfId="0" applyFont="1" applyFill="1" applyBorder="1" applyAlignment="1" applyProtection="1">
      <alignment horizontal="justify" vertical="center"/>
      <protection locked="0"/>
    </xf>
    <xf numFmtId="0" fontId="16" fillId="0" borderId="28" xfId="0" applyFont="1" applyFill="1" applyBorder="1" applyAlignment="1" applyProtection="1">
      <alignment horizontal="justify" vertical="center"/>
      <protection locked="0"/>
    </xf>
    <xf numFmtId="4" fontId="2" fillId="0" borderId="16" xfId="0" applyNumberFormat="1" applyFont="1" applyFill="1" applyBorder="1" applyAlignment="1" applyProtection="1">
      <alignment horizontal="right" vertical="center"/>
      <protection locked="0"/>
    </xf>
    <xf numFmtId="4" fontId="2" fillId="0" borderId="18" xfId="0" applyNumberFormat="1" applyFont="1" applyFill="1" applyBorder="1" applyAlignment="1" applyProtection="1">
      <alignment horizontal="right" vertical="center"/>
      <protection locked="0"/>
    </xf>
    <xf numFmtId="0" fontId="33" fillId="2" borderId="0" xfId="0" applyFont="1" applyFill="1" applyBorder="1" applyAlignment="1">
      <alignment horizontal="center" vertical="center"/>
    </xf>
    <xf numFmtId="4" fontId="23" fillId="0" borderId="0" xfId="0" applyNumberFormat="1" applyFont="1" applyBorder="1" applyAlignment="1" applyProtection="1">
      <alignment horizontal="right" vertical="center" wrapText="1"/>
      <protection locked="0"/>
    </xf>
    <xf numFmtId="4" fontId="10" fillId="0" borderId="0" xfId="0" applyNumberFormat="1" applyFont="1" applyBorder="1" applyAlignment="1" applyProtection="1">
      <alignment horizontal="right" vertical="center" wrapText="1"/>
      <protection locked="0"/>
    </xf>
    <xf numFmtId="4" fontId="11" fillId="0" borderId="0" xfId="0" applyNumberFormat="1" applyFont="1" applyBorder="1" applyAlignment="1" applyProtection="1">
      <alignment vertical="center"/>
      <protection locked="0"/>
    </xf>
    <xf numFmtId="3" fontId="11" fillId="0" borderId="0" xfId="0" applyNumberFormat="1" applyFont="1" applyFill="1" applyBorder="1" applyAlignment="1" applyProtection="1">
      <alignment horizontal="right" vertical="center" wrapText="1"/>
    </xf>
    <xf numFmtId="3" fontId="31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vertical="center" wrapText="1"/>
    </xf>
    <xf numFmtId="3" fontId="3" fillId="0" borderId="0" xfId="0" applyNumberFormat="1" applyFont="1" applyBorder="1" applyAlignment="1" applyProtection="1">
      <alignment horizontal="right" vertical="center" wrapText="1"/>
    </xf>
    <xf numFmtId="4" fontId="5" fillId="0" borderId="50" xfId="0" applyNumberFormat="1" applyFont="1" applyBorder="1" applyAlignment="1" applyProtection="1">
      <alignment horizontal="left" vertical="top"/>
      <protection locked="0"/>
    </xf>
    <xf numFmtId="0" fontId="56" fillId="0" borderId="0" xfId="0" applyFont="1" applyFill="1" applyBorder="1" applyAlignment="1" applyProtection="1">
      <alignment horizontal="left"/>
    </xf>
    <xf numFmtId="0" fontId="12" fillId="0" borderId="0" xfId="0" applyFont="1" applyFill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horizontal="right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/>
    <xf numFmtId="0" fontId="33" fillId="0" borderId="3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/>
    <xf numFmtId="0" fontId="33" fillId="0" borderId="33" xfId="0" applyFont="1" applyFill="1" applyBorder="1" applyAlignment="1">
      <alignment horizontal="right" vertical="center"/>
    </xf>
    <xf numFmtId="0" fontId="5" fillId="0" borderId="2" xfId="0" applyFont="1" applyFill="1" applyBorder="1"/>
    <xf numFmtId="0" fontId="5" fillId="0" borderId="0" xfId="0" applyFont="1" applyFill="1" applyBorder="1" applyAlignment="1"/>
    <xf numFmtId="0" fontId="25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justify" vertical="center" wrapText="1"/>
    </xf>
    <xf numFmtId="0" fontId="64" fillId="6" borderId="6" xfId="0" applyFont="1" applyFill="1" applyBorder="1" applyAlignment="1">
      <alignment horizontal="center" vertical="center" wrapText="1"/>
    </xf>
    <xf numFmtId="0" fontId="64" fillId="6" borderId="9" xfId="0" applyFont="1" applyFill="1" applyBorder="1" applyAlignment="1">
      <alignment horizontal="center" vertical="center" wrapText="1"/>
    </xf>
    <xf numFmtId="0" fontId="65" fillId="0" borderId="6" xfId="0" applyFont="1" applyBorder="1" applyAlignment="1">
      <alignment horizontal="justify" vertical="center" wrapText="1"/>
    </xf>
    <xf numFmtId="0" fontId="60" fillId="4" borderId="6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 indent="1"/>
    </xf>
    <xf numFmtId="0" fontId="12" fillId="0" borderId="13" xfId="0" applyFont="1" applyBorder="1" applyAlignment="1">
      <alignment horizontal="justify" vertical="center" wrapText="1"/>
    </xf>
    <xf numFmtId="0" fontId="25" fillId="0" borderId="9" xfId="0" applyFont="1" applyBorder="1" applyAlignment="1">
      <alignment horizontal="justify" vertical="center" wrapText="1"/>
    </xf>
    <xf numFmtId="0" fontId="64" fillId="6" borderId="3" xfId="0" applyFont="1" applyFill="1" applyBorder="1" applyAlignment="1">
      <alignment horizontal="center" vertical="center" wrapText="1"/>
    </xf>
    <xf numFmtId="0" fontId="66" fillId="6" borderId="9" xfId="0" applyFont="1" applyFill="1" applyBorder="1" applyAlignment="1">
      <alignment vertical="center" wrapText="1"/>
    </xf>
    <xf numFmtId="0" fontId="64" fillId="0" borderId="4" xfId="0" applyFont="1" applyBorder="1" applyAlignment="1">
      <alignment horizontal="left" vertical="center" wrapText="1"/>
    </xf>
    <xf numFmtId="0" fontId="65" fillId="0" borderId="4" xfId="0" applyFont="1" applyBorder="1" applyAlignment="1">
      <alignment horizontal="justify" vertical="center" wrapText="1"/>
    </xf>
    <xf numFmtId="0" fontId="65" fillId="0" borderId="13" xfId="0" applyFont="1" applyBorder="1" applyAlignment="1">
      <alignment horizontal="justify" vertical="center" wrapText="1"/>
    </xf>
    <xf numFmtId="0" fontId="58" fillId="0" borderId="0" xfId="0" applyFont="1" applyAlignment="1">
      <alignment horizontal="center" vertical="center"/>
    </xf>
    <xf numFmtId="0" fontId="58" fillId="0" borderId="9" xfId="0" applyFont="1" applyBorder="1" applyAlignment="1">
      <alignment vertical="center" wrapText="1"/>
    </xf>
    <xf numFmtId="0" fontId="58" fillId="0" borderId="7" xfId="0" applyFont="1" applyBorder="1" applyAlignment="1">
      <alignment vertical="center" wrapText="1"/>
    </xf>
    <xf numFmtId="0" fontId="60" fillId="6" borderId="9" xfId="0" applyFont="1" applyFill="1" applyBorder="1" applyAlignment="1">
      <alignment horizontal="center" vertical="center" wrapText="1"/>
    </xf>
    <xf numFmtId="0" fontId="61" fillId="0" borderId="6" xfId="0" applyFont="1" applyBorder="1" applyAlignment="1">
      <alignment vertical="center" wrapText="1"/>
    </xf>
    <xf numFmtId="0" fontId="60" fillId="0" borderId="6" xfId="0" applyFont="1" applyBorder="1" applyAlignment="1">
      <alignment vertical="center" wrapText="1"/>
    </xf>
    <xf numFmtId="0" fontId="61" fillId="0" borderId="6" xfId="0" applyFont="1" applyBorder="1" applyAlignment="1">
      <alignment horizontal="left" vertical="center" wrapText="1" indent="5"/>
    </xf>
    <xf numFmtId="0" fontId="61" fillId="0" borderId="7" xfId="0" applyFont="1" applyBorder="1" applyAlignment="1">
      <alignment vertical="center" wrapText="1"/>
    </xf>
    <xf numFmtId="0" fontId="60" fillId="0" borderId="9" xfId="0" applyFont="1" applyBorder="1" applyAlignment="1">
      <alignment vertical="center" wrapText="1"/>
    </xf>
    <xf numFmtId="0" fontId="61" fillId="0" borderId="9" xfId="0" applyFont="1" applyBorder="1" applyAlignment="1">
      <alignment vertical="center" wrapText="1"/>
    </xf>
    <xf numFmtId="0" fontId="67" fillId="0" borderId="7" xfId="0" applyFont="1" applyBorder="1" applyAlignment="1">
      <alignment horizontal="left" vertical="center"/>
    </xf>
    <xf numFmtId="0" fontId="61" fillId="0" borderId="7" xfId="0" applyFont="1" applyBorder="1" applyAlignment="1">
      <alignment horizontal="left" vertical="center"/>
    </xf>
    <xf numFmtId="0" fontId="60" fillId="6" borderId="3" xfId="0" applyFont="1" applyFill="1" applyBorder="1" applyAlignment="1">
      <alignment horizontal="center" vertical="center"/>
    </xf>
    <xf numFmtId="0" fontId="60" fillId="6" borderId="9" xfId="0" applyFont="1" applyFill="1" applyBorder="1" applyAlignment="1">
      <alignment horizontal="center" vertical="center"/>
    </xf>
    <xf numFmtId="0" fontId="61" fillId="0" borderId="6" xfId="0" applyFont="1" applyBorder="1" applyAlignment="1">
      <alignment vertical="center"/>
    </xf>
    <xf numFmtId="0" fontId="61" fillId="0" borderId="6" xfId="0" applyFont="1" applyBorder="1" applyAlignment="1">
      <alignment horizontal="left" vertical="center" indent="5"/>
    </xf>
    <xf numFmtId="0" fontId="61" fillId="0" borderId="6" xfId="0" applyFont="1" applyBorder="1" applyAlignment="1">
      <alignment horizontal="justify" vertical="center"/>
    </xf>
    <xf numFmtId="0" fontId="60" fillId="0" borderId="6" xfId="0" applyFont="1" applyBorder="1" applyAlignment="1">
      <alignment horizontal="left" vertical="center" indent="1"/>
    </xf>
    <xf numFmtId="0" fontId="61" fillId="0" borderId="9" xfId="0" applyFont="1" applyBorder="1" applyAlignment="1">
      <alignment horizontal="left" vertical="center" indent="1"/>
    </xf>
    <xf numFmtId="0" fontId="60" fillId="0" borderId="0" xfId="0" applyFont="1" applyBorder="1" applyAlignment="1">
      <alignment vertical="center"/>
    </xf>
    <xf numFmtId="0" fontId="60" fillId="0" borderId="5" xfId="0" applyFont="1" applyBorder="1" applyAlignment="1">
      <alignment horizontal="left" vertical="center" wrapText="1"/>
    </xf>
    <xf numFmtId="0" fontId="61" fillId="0" borderId="5" xfId="0" applyFont="1" applyBorder="1" applyAlignment="1">
      <alignment horizontal="left" vertical="center" wrapText="1"/>
    </xf>
    <xf numFmtId="0" fontId="61" fillId="0" borderId="5" xfId="0" applyFont="1" applyBorder="1" applyAlignment="1">
      <alignment horizontal="left" vertical="center" wrapText="1" indent="1"/>
    </xf>
    <xf numFmtId="0" fontId="60" fillId="0" borderId="7" xfId="0" applyFont="1" applyBorder="1" applyAlignment="1">
      <alignment horizontal="left" vertical="center" wrapText="1"/>
    </xf>
    <xf numFmtId="0" fontId="60" fillId="0" borderId="13" xfId="0" applyFont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 wrapText="1"/>
    </xf>
    <xf numFmtId="0" fontId="10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vertical="top"/>
      <protection locked="0"/>
    </xf>
    <xf numFmtId="0" fontId="39" fillId="4" borderId="0" xfId="0" applyFont="1" applyFill="1" applyBorder="1" applyAlignment="1">
      <alignment vertical="center" wrapText="1"/>
    </xf>
    <xf numFmtId="0" fontId="59" fillId="4" borderId="0" xfId="0" applyFont="1" applyFill="1" applyBorder="1" applyAlignment="1">
      <alignment vertical="center" wrapText="1"/>
    </xf>
    <xf numFmtId="0" fontId="40" fillId="0" borderId="0" xfId="0" applyFont="1"/>
    <xf numFmtId="0" fontId="61" fillId="0" borderId="6" xfId="0" applyFont="1" applyBorder="1" applyAlignment="1">
      <alignment horizontal="right" vertical="center"/>
    </xf>
    <xf numFmtId="0" fontId="61" fillId="0" borderId="13" xfId="0" applyFont="1" applyBorder="1" applyAlignment="1">
      <alignment horizontal="right" vertical="center"/>
    </xf>
    <xf numFmtId="0" fontId="61" fillId="0" borderId="9" xfId="0" applyFont="1" applyBorder="1" applyAlignment="1">
      <alignment horizontal="right" vertical="center"/>
    </xf>
    <xf numFmtId="43" fontId="60" fillId="0" borderId="6" xfId="0" applyNumberFormat="1" applyFont="1" applyBorder="1" applyAlignment="1">
      <alignment horizontal="right" vertical="center" wrapText="1"/>
    </xf>
    <xf numFmtId="43" fontId="61" fillId="0" borderId="6" xfId="0" applyNumberFormat="1" applyFont="1" applyBorder="1" applyAlignment="1">
      <alignment horizontal="right" vertical="center" wrapText="1"/>
    </xf>
    <xf numFmtId="43" fontId="61" fillId="0" borderId="9" xfId="0" applyNumberFormat="1" applyFont="1" applyBorder="1" applyAlignment="1">
      <alignment horizontal="right" vertical="center" wrapText="1"/>
    </xf>
    <xf numFmtId="0" fontId="62" fillId="0" borderId="9" xfId="0" applyFont="1" applyBorder="1" applyAlignment="1">
      <alignment horizontal="right" vertical="center" wrapText="1"/>
    </xf>
    <xf numFmtId="43" fontId="25" fillId="0" borderId="6" xfId="0" applyNumberFormat="1" applyFont="1" applyBorder="1" applyAlignment="1">
      <alignment horizontal="right" vertical="center" wrapText="1"/>
    </xf>
    <xf numFmtId="0" fontId="60" fillId="0" borderId="52" xfId="0" applyFont="1" applyBorder="1" applyAlignment="1">
      <alignment vertical="center"/>
    </xf>
    <xf numFmtId="43" fontId="61" fillId="0" borderId="6" xfId="0" applyNumberFormat="1" applyFont="1" applyBorder="1" applyAlignment="1">
      <alignment horizontal="right" vertical="center"/>
    </xf>
    <xf numFmtId="43" fontId="61" fillId="0" borderId="9" xfId="0" applyNumberFormat="1" applyFont="1" applyBorder="1" applyAlignment="1">
      <alignment horizontal="right" vertical="center"/>
    </xf>
    <xf numFmtId="43" fontId="60" fillId="0" borderId="6" xfId="0" applyNumberFormat="1" applyFont="1" applyBorder="1" applyAlignment="1">
      <alignment horizontal="right" vertical="center"/>
    </xf>
    <xf numFmtId="0" fontId="61" fillId="0" borderId="6" xfId="0" applyFont="1" applyBorder="1" applyAlignment="1" applyProtection="1">
      <alignment horizontal="right" vertical="center"/>
    </xf>
    <xf numFmtId="43" fontId="61" fillId="0" borderId="6" xfId="0" applyNumberFormat="1" applyFont="1" applyBorder="1" applyAlignment="1" applyProtection="1">
      <alignment horizontal="right" vertical="center"/>
    </xf>
    <xf numFmtId="43" fontId="61" fillId="0" borderId="6" xfId="0" applyNumberFormat="1" applyFont="1" applyBorder="1" applyAlignment="1" applyProtection="1">
      <alignment horizontal="right" vertical="center"/>
      <protection locked="0"/>
    </xf>
    <xf numFmtId="43" fontId="61" fillId="0" borderId="9" xfId="0" applyNumberFormat="1" applyFont="1" applyBorder="1" applyAlignment="1" applyProtection="1">
      <alignment horizontal="right" vertical="center"/>
      <protection locked="0"/>
    </xf>
    <xf numFmtId="43" fontId="61" fillId="6" borderId="6" xfId="0" applyNumberFormat="1" applyFont="1" applyFill="1" applyBorder="1" applyAlignment="1" applyProtection="1">
      <alignment horizontal="right" vertical="center"/>
    </xf>
    <xf numFmtId="43" fontId="61" fillId="0" borderId="6" xfId="0" applyNumberFormat="1" applyFont="1" applyFill="1" applyBorder="1" applyAlignment="1" applyProtection="1">
      <alignment horizontal="right" vertical="center"/>
    </xf>
    <xf numFmtId="43" fontId="25" fillId="0" borderId="6" xfId="0" applyNumberFormat="1" applyFont="1" applyBorder="1" applyAlignment="1" applyProtection="1">
      <alignment horizontal="right" vertical="center" wrapText="1"/>
      <protection locked="0"/>
    </xf>
    <xf numFmtId="43" fontId="25" fillId="0" borderId="6" xfId="0" applyNumberFormat="1" applyFont="1" applyBorder="1" applyAlignment="1" applyProtection="1">
      <alignment horizontal="right" vertical="center" wrapText="1"/>
    </xf>
    <xf numFmtId="0" fontId="0" fillId="0" borderId="0" xfId="0" applyFill="1"/>
    <xf numFmtId="0" fontId="71" fillId="0" borderId="8" xfId="0" applyFont="1" applyBorder="1" applyAlignment="1">
      <alignment horizontal="left" vertical="center"/>
    </xf>
    <xf numFmtId="0" fontId="71" fillId="0" borderId="13" xfId="0" applyFont="1" applyBorder="1" applyAlignment="1">
      <alignment horizontal="center" vertical="center"/>
    </xf>
    <xf numFmtId="0" fontId="71" fillId="0" borderId="9" xfId="0" applyFont="1" applyBorder="1" applyAlignment="1">
      <alignment horizontal="center" vertical="center"/>
    </xf>
    <xf numFmtId="0" fontId="23" fillId="0" borderId="13" xfId="0" applyFont="1" applyBorder="1" applyAlignment="1">
      <alignment horizontal="justify" vertical="center" wrapText="1"/>
    </xf>
    <xf numFmtId="0" fontId="60" fillId="6" borderId="3" xfId="0" applyFont="1" applyFill="1" applyBorder="1" applyAlignment="1">
      <alignment horizontal="center" vertical="center" wrapText="1"/>
    </xf>
    <xf numFmtId="43" fontId="23" fillId="0" borderId="9" xfId="0" applyNumberFormat="1" applyFont="1" applyBorder="1" applyAlignment="1">
      <alignment horizontal="right" vertical="center" wrapText="1"/>
    </xf>
    <xf numFmtId="43" fontId="61" fillId="0" borderId="6" xfId="0" applyNumberFormat="1" applyFont="1" applyBorder="1" applyAlignment="1" applyProtection="1">
      <alignment horizontal="right" vertical="center" wrapText="1"/>
      <protection locked="0"/>
    </xf>
    <xf numFmtId="43" fontId="12" fillId="0" borderId="9" xfId="0" applyNumberFormat="1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25" fillId="0" borderId="6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25" fillId="0" borderId="0" xfId="0" applyFont="1" applyAlignment="1">
      <alignment horizontal="justify" vertical="center" wrapText="1"/>
    </xf>
    <xf numFmtId="0" fontId="12" fillId="0" borderId="4" xfId="0" applyFont="1" applyBorder="1" applyAlignment="1">
      <alignment horizontal="left" vertical="top" wrapText="1"/>
    </xf>
    <xf numFmtId="43" fontId="12" fillId="0" borderId="6" xfId="0" applyNumberFormat="1" applyFont="1" applyBorder="1" applyAlignment="1" applyProtection="1">
      <alignment horizontal="right" vertical="center" wrapText="1"/>
      <protection locked="0"/>
    </xf>
    <xf numFmtId="0" fontId="12" fillId="0" borderId="4" xfId="0" applyFont="1" applyBorder="1" applyAlignment="1">
      <alignment horizontal="justify" vertical="center" wrapText="1"/>
    </xf>
    <xf numFmtId="43" fontId="12" fillId="0" borderId="6" xfId="0" applyNumberFormat="1" applyFont="1" applyBorder="1" applyAlignment="1">
      <alignment horizontal="right" vertical="center" wrapText="1"/>
    </xf>
    <xf numFmtId="43" fontId="12" fillId="0" borderId="9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justify" vertical="center" wrapText="1"/>
    </xf>
    <xf numFmtId="43" fontId="12" fillId="0" borderId="6" xfId="0" applyNumberFormat="1" applyFont="1" applyBorder="1" applyAlignment="1">
      <alignment horizontal="justify" vertical="center" wrapText="1"/>
    </xf>
    <xf numFmtId="43" fontId="25" fillId="0" borderId="9" xfId="0" applyNumberFormat="1" applyFont="1" applyBorder="1" applyAlignment="1">
      <alignment horizontal="right" vertical="center" wrapText="1"/>
    </xf>
    <xf numFmtId="43" fontId="60" fillId="6" borderId="6" xfId="0" applyNumberFormat="1" applyFont="1" applyFill="1" applyBorder="1" applyAlignment="1">
      <alignment horizontal="right" vertical="center" wrapText="1"/>
    </xf>
    <xf numFmtId="43" fontId="70" fillId="0" borderId="4" xfId="0" applyNumberFormat="1" applyFont="1" applyBorder="1" applyAlignment="1">
      <alignment vertical="center"/>
    </xf>
    <xf numFmtId="43" fontId="71" fillId="0" borderId="4" xfId="0" applyNumberFormat="1" applyFont="1" applyBorder="1" applyAlignment="1">
      <alignment vertical="center"/>
    </xf>
    <xf numFmtId="43" fontId="71" fillId="0" borderId="6" xfId="0" applyNumberFormat="1" applyFont="1" applyBorder="1" applyAlignment="1">
      <alignment vertical="center"/>
    </xf>
    <xf numFmtId="43" fontId="71" fillId="0" borderId="4" xfId="0" applyNumberFormat="1" applyFont="1" applyBorder="1" applyAlignment="1" applyProtection="1">
      <alignment vertical="center"/>
      <protection locked="0"/>
    </xf>
    <xf numFmtId="43" fontId="71" fillId="0" borderId="4" xfId="0" applyNumberFormat="1" applyFont="1" applyBorder="1" applyAlignment="1" applyProtection="1">
      <alignment vertical="center"/>
    </xf>
    <xf numFmtId="43" fontId="70" fillId="0" borderId="4" xfId="0" applyNumberFormat="1" applyFont="1" applyBorder="1" applyAlignment="1" applyProtection="1">
      <alignment vertical="center"/>
    </xf>
    <xf numFmtId="0" fontId="70" fillId="0" borderId="9" xfId="0" applyFont="1" applyFill="1" applyBorder="1" applyAlignment="1">
      <alignment horizontal="center" vertical="center" wrapText="1"/>
    </xf>
    <xf numFmtId="43" fontId="60" fillId="0" borderId="4" xfId="0" applyNumberFormat="1" applyFont="1" applyBorder="1" applyAlignment="1">
      <alignment horizontal="right" wrapText="1"/>
    </xf>
    <xf numFmtId="43" fontId="60" fillId="0" borderId="6" xfId="0" applyNumberFormat="1" applyFont="1" applyBorder="1" applyAlignment="1">
      <alignment horizontal="right" wrapText="1"/>
    </xf>
    <xf numFmtId="43" fontId="60" fillId="0" borderId="4" xfId="0" applyNumberFormat="1" applyFont="1" applyBorder="1" applyAlignment="1" applyProtection="1">
      <alignment horizontal="right" wrapText="1"/>
      <protection locked="0"/>
    </xf>
    <xf numFmtId="43" fontId="60" fillId="0" borderId="6" xfId="0" applyNumberFormat="1" applyFont="1" applyBorder="1" applyAlignment="1" applyProtection="1">
      <alignment horizontal="right" wrapText="1"/>
      <protection locked="0"/>
    </xf>
    <xf numFmtId="0" fontId="25" fillId="0" borderId="51" xfId="0" applyFont="1" applyBorder="1" applyAlignment="1">
      <alignment horizontal="justify" vertical="center" wrapText="1"/>
    </xf>
    <xf numFmtId="43" fontId="25" fillId="0" borderId="3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justify" vertical="center" wrapText="1"/>
    </xf>
    <xf numFmtId="0" fontId="25" fillId="0" borderId="3" xfId="0" applyFont="1" applyBorder="1" applyAlignment="1">
      <alignment horizontal="justify" vertical="center" wrapText="1"/>
    </xf>
    <xf numFmtId="0" fontId="61" fillId="0" borderId="8" xfId="0" applyFont="1" applyBorder="1" applyAlignment="1">
      <alignment horizontal="left" vertical="center"/>
    </xf>
    <xf numFmtId="0" fontId="61" fillId="0" borderId="53" xfId="0" applyFont="1" applyBorder="1" applyAlignment="1">
      <alignment horizontal="left" vertical="justify"/>
    </xf>
    <xf numFmtId="43" fontId="71" fillId="0" borderId="13" xfId="0" applyNumberFormat="1" applyFont="1" applyBorder="1" applyAlignment="1" applyProtection="1">
      <alignment vertical="center"/>
      <protection locked="0"/>
    </xf>
    <xf numFmtId="43" fontId="71" fillId="0" borderId="13" xfId="0" applyNumberFormat="1" applyFont="1" applyBorder="1" applyAlignment="1" applyProtection="1">
      <alignment vertical="center"/>
    </xf>
    <xf numFmtId="43" fontId="71" fillId="0" borderId="9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25" fillId="0" borderId="0" xfId="0" applyFont="1" applyFill="1" applyAlignment="1" applyProtection="1">
      <alignment vertical="center"/>
    </xf>
    <xf numFmtId="0" fontId="55" fillId="0" borderId="0" xfId="0" applyFont="1" applyFill="1"/>
    <xf numFmtId="43" fontId="12" fillId="0" borderId="6" xfId="0" applyNumberFormat="1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43" fontId="12" fillId="0" borderId="6" xfId="0" applyNumberFormat="1" applyFont="1" applyBorder="1" applyAlignment="1" applyProtection="1">
      <alignment vertical="center"/>
      <protection locked="0"/>
    </xf>
    <xf numFmtId="0" fontId="25" fillId="0" borderId="5" xfId="0" applyFont="1" applyBorder="1" applyAlignment="1">
      <alignment horizontal="justify" vertical="center"/>
    </xf>
    <xf numFmtId="0" fontId="25" fillId="0" borderId="6" xfId="0" applyFont="1" applyBorder="1" applyAlignment="1">
      <alignment horizontal="justify" vertical="center"/>
    </xf>
    <xf numFmtId="43" fontId="25" fillId="0" borderId="6" xfId="0" applyNumberFormat="1" applyFont="1" applyBorder="1" applyAlignment="1" applyProtection="1">
      <alignment vertical="center"/>
    </xf>
    <xf numFmtId="43" fontId="12" fillId="0" borderId="6" xfId="0" applyNumberFormat="1" applyFont="1" applyBorder="1" applyAlignment="1" applyProtection="1">
      <alignment vertical="center"/>
    </xf>
    <xf numFmtId="43" fontId="25" fillId="0" borderId="6" xfId="0" applyNumberFormat="1" applyFont="1" applyBorder="1" applyAlignment="1" applyProtection="1">
      <alignment vertical="center"/>
      <protection locked="0"/>
    </xf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43" fontId="12" fillId="0" borderId="9" xfId="0" applyNumberFormat="1" applyFont="1" applyBorder="1" applyAlignment="1" applyProtection="1">
      <alignment vertical="center"/>
      <protection locked="0"/>
    </xf>
    <xf numFmtId="43" fontId="12" fillId="0" borderId="9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43" fontId="12" fillId="0" borderId="0" xfId="0" applyNumberFormat="1" applyFont="1" applyBorder="1" applyAlignment="1" applyProtection="1">
      <alignment vertical="center"/>
      <protection locked="0"/>
    </xf>
    <xf numFmtId="43" fontId="12" fillId="0" borderId="0" xfId="0" applyNumberFormat="1" applyFont="1" applyBorder="1" applyAlignment="1">
      <alignment vertical="center"/>
    </xf>
    <xf numFmtId="0" fontId="71" fillId="0" borderId="7" xfId="0" applyFont="1" applyBorder="1" applyAlignment="1">
      <alignment horizontal="left" vertical="center"/>
    </xf>
    <xf numFmtId="0" fontId="71" fillId="0" borderId="0" xfId="0" applyFont="1" applyBorder="1" applyAlignment="1">
      <alignment horizontal="left" vertical="center"/>
    </xf>
    <xf numFmtId="41" fontId="61" fillId="0" borderId="6" xfId="0" applyNumberFormat="1" applyFont="1" applyBorder="1" applyAlignment="1" applyProtection="1">
      <alignment vertical="center" wrapText="1"/>
      <protection locked="0"/>
    </xf>
    <xf numFmtId="0" fontId="41" fillId="0" borderId="0" xfId="0" applyFont="1" applyFill="1" applyAlignment="1" applyProtection="1">
      <alignment wrapText="1"/>
    </xf>
    <xf numFmtId="43" fontId="61" fillId="0" borderId="9" xfId="0" applyNumberFormat="1" applyFont="1" applyBorder="1" applyAlignment="1" applyProtection="1">
      <alignment horizontal="right" vertical="center"/>
    </xf>
    <xf numFmtId="43" fontId="60" fillId="0" borderId="6" xfId="0" applyNumberFormat="1" applyFont="1" applyBorder="1" applyAlignment="1" applyProtection="1">
      <alignment horizontal="right" vertical="center"/>
    </xf>
    <xf numFmtId="43" fontId="60" fillId="0" borderId="6" xfId="0" applyNumberFormat="1" applyFont="1" applyFill="1" applyBorder="1" applyAlignment="1">
      <alignment horizontal="right" vertical="center" wrapText="1"/>
    </xf>
    <xf numFmtId="43" fontId="25" fillId="0" borderId="9" xfId="0" applyNumberFormat="1" applyFont="1" applyFill="1" applyBorder="1" applyAlignment="1">
      <alignment horizontal="right" vertical="center" wrapText="1"/>
    </xf>
    <xf numFmtId="43" fontId="12" fillId="0" borderId="9" xfId="0" applyNumberFormat="1" applyFont="1" applyBorder="1" applyAlignment="1" applyProtection="1">
      <alignment vertical="center"/>
    </xf>
    <xf numFmtId="41" fontId="61" fillId="0" borderId="6" xfId="0" applyNumberFormat="1" applyFont="1" applyBorder="1" applyAlignment="1">
      <alignment vertical="center" wrapText="1"/>
    </xf>
    <xf numFmtId="41" fontId="61" fillId="0" borderId="6" xfId="0" applyNumberFormat="1" applyFont="1" applyBorder="1" applyAlignment="1">
      <alignment horizontal="right" vertical="center"/>
    </xf>
    <xf numFmtId="41" fontId="61" fillId="6" borderId="6" xfId="0" applyNumberFormat="1" applyFont="1" applyFill="1" applyBorder="1" applyAlignment="1">
      <alignment horizontal="right" vertical="center" wrapText="1"/>
    </xf>
    <xf numFmtId="41" fontId="60" fillId="0" borderId="6" xfId="0" applyNumberFormat="1" applyFont="1" applyBorder="1" applyAlignment="1">
      <alignment horizontal="right" vertical="center" wrapText="1"/>
    </xf>
    <xf numFmtId="41" fontId="60" fillId="0" borderId="6" xfId="0" applyNumberFormat="1" applyFont="1" applyBorder="1" applyAlignment="1">
      <alignment horizontal="right" vertical="center"/>
    </xf>
    <xf numFmtId="41" fontId="60" fillId="0" borderId="6" xfId="0" applyNumberFormat="1" applyFont="1" applyBorder="1" applyAlignment="1">
      <alignment vertical="center" wrapText="1"/>
    </xf>
    <xf numFmtId="41" fontId="60" fillId="0" borderId="6" xfId="0" applyNumberFormat="1" applyFont="1" applyBorder="1" applyAlignment="1" applyProtection="1">
      <alignment vertical="center" wrapText="1"/>
      <protection locked="0"/>
    </xf>
    <xf numFmtId="41" fontId="61" fillId="2" borderId="6" xfId="0" applyNumberFormat="1" applyFont="1" applyFill="1" applyBorder="1" applyAlignment="1" applyProtection="1">
      <alignment vertical="center" wrapText="1"/>
    </xf>
    <xf numFmtId="41" fontId="61" fillId="0" borderId="6" xfId="0" applyNumberFormat="1" applyFont="1" applyFill="1" applyBorder="1" applyAlignment="1">
      <alignment horizontal="right" vertical="center" wrapText="1"/>
    </xf>
    <xf numFmtId="0" fontId="70" fillId="0" borderId="6" xfId="0" applyFont="1" applyFill="1" applyBorder="1" applyAlignment="1">
      <alignment horizontal="center" vertical="center"/>
    </xf>
    <xf numFmtId="0" fontId="70" fillId="0" borderId="6" xfId="0" applyFont="1" applyFill="1" applyBorder="1" applyAlignment="1">
      <alignment horizontal="center" vertical="center" wrapText="1"/>
    </xf>
    <xf numFmtId="0" fontId="70" fillId="0" borderId="4" xfId="0" applyFont="1" applyFill="1" applyBorder="1" applyAlignment="1">
      <alignment horizontal="center" vertical="center"/>
    </xf>
    <xf numFmtId="43" fontId="6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0" applyFont="1" applyAlignment="1" applyProtection="1">
      <protection locked="0"/>
    </xf>
    <xf numFmtId="0" fontId="73" fillId="0" borderId="0" xfId="0" applyFont="1" applyAlignment="1" applyProtection="1">
      <protection locked="0"/>
    </xf>
    <xf numFmtId="0" fontId="35" fillId="0" borderId="0" xfId="0" applyFont="1" applyFill="1" applyBorder="1" applyAlignment="1" applyProtection="1">
      <alignment horizontal="right" vertical="top"/>
      <protection locked="0"/>
    </xf>
    <xf numFmtId="0" fontId="72" fillId="0" borderId="0" xfId="0" applyFont="1" applyProtection="1">
      <protection locked="0"/>
    </xf>
    <xf numFmtId="0" fontId="74" fillId="0" borderId="0" xfId="0" applyFont="1" applyFill="1" applyProtection="1">
      <protection locked="0"/>
    </xf>
    <xf numFmtId="0" fontId="73" fillId="0" borderId="0" xfId="0" applyFont="1" applyProtection="1">
      <protection locked="0"/>
    </xf>
    <xf numFmtId="0" fontId="67" fillId="0" borderId="3" xfId="0" applyFont="1" applyBorder="1" applyAlignment="1">
      <alignment horizontal="center" vertical="center"/>
    </xf>
    <xf numFmtId="43" fontId="61" fillId="0" borderId="4" xfId="0" applyNumberFormat="1" applyFont="1" applyBorder="1" applyAlignment="1" applyProtection="1">
      <alignment horizontal="right" vertical="center"/>
      <protection locked="0"/>
    </xf>
    <xf numFmtId="43" fontId="61" fillId="0" borderId="4" xfId="0" applyNumberFormat="1" applyFont="1" applyBorder="1" applyAlignment="1" applyProtection="1">
      <alignment horizontal="right" vertical="center"/>
    </xf>
    <xf numFmtId="0" fontId="61" fillId="0" borderId="5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32" fillId="0" borderId="0" xfId="0" applyFont="1" applyProtection="1">
      <protection locked="0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60" fillId="0" borderId="5" xfId="0" applyFont="1" applyBorder="1" applyAlignment="1">
      <alignment horizontal="justify" vertical="center" wrapText="1"/>
    </xf>
    <xf numFmtId="0" fontId="60" fillId="0" borderId="6" xfId="0" applyFont="1" applyBorder="1" applyAlignment="1">
      <alignment horizontal="justify" vertical="center" wrapText="1"/>
    </xf>
    <xf numFmtId="0" fontId="60" fillId="4" borderId="9" xfId="0" applyFont="1" applyFill="1" applyBorder="1" applyAlignment="1">
      <alignment horizontal="center" vertical="center" wrapText="1"/>
    </xf>
    <xf numFmtId="0" fontId="61" fillId="0" borderId="5" xfId="0" applyFont="1" applyBorder="1" applyAlignment="1">
      <alignment horizontal="justify" vertical="center" wrapText="1"/>
    </xf>
    <xf numFmtId="0" fontId="61" fillId="0" borderId="6" xfId="0" applyFont="1" applyBorder="1" applyAlignment="1">
      <alignment horizontal="justify" vertical="center" wrapText="1"/>
    </xf>
    <xf numFmtId="0" fontId="61" fillId="0" borderId="0" xfId="0" applyFont="1" applyBorder="1" applyAlignment="1">
      <alignment horizontal="left" vertical="center"/>
    </xf>
    <xf numFmtId="0" fontId="61" fillId="0" borderId="52" xfId="0" applyFont="1" applyBorder="1" applyAlignment="1">
      <alignment horizontal="left" vertical="center"/>
    </xf>
    <xf numFmtId="0" fontId="61" fillId="0" borderId="5" xfId="0" applyFont="1" applyBorder="1" applyAlignment="1">
      <alignment horizontal="left" vertical="center"/>
    </xf>
    <xf numFmtId="0" fontId="61" fillId="0" borderId="0" xfId="0" applyFont="1" applyBorder="1" applyAlignment="1">
      <alignment vertical="center"/>
    </xf>
    <xf numFmtId="0" fontId="61" fillId="0" borderId="52" xfId="0" applyFont="1" applyBorder="1" applyAlignment="1">
      <alignment vertical="center"/>
    </xf>
    <xf numFmtId="0" fontId="61" fillId="0" borderId="52" xfId="0" applyFont="1" applyBorder="1" applyAlignment="1">
      <alignment horizontal="left" vertical="justify"/>
    </xf>
    <xf numFmtId="0" fontId="3" fillId="0" borderId="49" xfId="0" applyFont="1" applyFill="1" applyBorder="1" applyAlignment="1" applyProtection="1">
      <alignment horizontal="center" vertical="center" wrapText="1"/>
      <protection locked="0"/>
    </xf>
    <xf numFmtId="0" fontId="25" fillId="0" borderId="9" xfId="0" applyFont="1" applyFill="1" applyBorder="1" applyAlignment="1">
      <alignment horizontal="center" vertical="center" wrapText="1"/>
    </xf>
    <xf numFmtId="0" fontId="60" fillId="6" borderId="12" xfId="0" applyFont="1" applyFill="1" applyBorder="1" applyAlignment="1">
      <alignment horizontal="center" vertical="center" wrapText="1"/>
    </xf>
    <xf numFmtId="0" fontId="60" fillId="6" borderId="51" xfId="0" applyFont="1" applyFill="1" applyBorder="1" applyAlignment="1">
      <alignment horizontal="center" vertical="center" wrapText="1"/>
    </xf>
    <xf numFmtId="0" fontId="60" fillId="6" borderId="13" xfId="0" applyFont="1" applyFill="1" applyBorder="1" applyAlignment="1">
      <alignment horizontal="center" vertical="center" wrapText="1"/>
    </xf>
    <xf numFmtId="0" fontId="32" fillId="0" borderId="0" xfId="0" applyFont="1" applyAlignment="1" applyProtection="1">
      <alignment horizontal="center"/>
      <protection locked="0"/>
    </xf>
    <xf numFmtId="0" fontId="33" fillId="0" borderId="7" xfId="0" applyFont="1" applyBorder="1" applyAlignment="1" applyProtection="1">
      <alignment horizontal="center" vertical="center"/>
      <protection locked="0"/>
    </xf>
    <xf numFmtId="0" fontId="33" fillId="0" borderId="28" xfId="0" applyFont="1" applyBorder="1" applyAlignment="1" applyProtection="1">
      <alignment horizontal="center" vertical="center"/>
      <protection locked="0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32" fillId="0" borderId="0" xfId="0" applyFont="1" applyFill="1" applyAlignment="1">
      <alignment horizontal="center"/>
    </xf>
    <xf numFmtId="0" fontId="33" fillId="0" borderId="2" xfId="0" applyFont="1" applyFill="1" applyBorder="1" applyAlignment="1">
      <alignment horizontal="center" vertical="center"/>
    </xf>
    <xf numFmtId="0" fontId="60" fillId="0" borderId="5" xfId="0" applyFont="1" applyBorder="1" applyAlignment="1">
      <alignment vertical="center"/>
    </xf>
    <xf numFmtId="0" fontId="61" fillId="0" borderId="5" xfId="0" applyFont="1" applyBorder="1" applyAlignment="1">
      <alignment vertical="center"/>
    </xf>
    <xf numFmtId="0" fontId="61" fillId="0" borderId="6" xfId="0" applyFont="1" applyBorder="1" applyAlignment="1">
      <alignment horizontal="left" vertical="center" indent="1"/>
    </xf>
    <xf numFmtId="0" fontId="60" fillId="0" borderId="6" xfId="0" applyFont="1" applyBorder="1" applyAlignment="1">
      <alignment vertical="center"/>
    </xf>
    <xf numFmtId="0" fontId="60" fillId="0" borderId="5" xfId="0" applyFont="1" applyBorder="1" applyAlignment="1">
      <alignment vertical="center" wrapText="1"/>
    </xf>
    <xf numFmtId="0" fontId="59" fillId="4" borderId="0" xfId="0" applyFont="1" applyFill="1" applyBorder="1" applyAlignment="1">
      <alignment horizontal="center" vertical="center" wrapText="1"/>
    </xf>
    <xf numFmtId="0" fontId="61" fillId="0" borderId="5" xfId="0" applyFont="1" applyBorder="1" applyAlignment="1">
      <alignment vertical="center" wrapText="1"/>
    </xf>
    <xf numFmtId="0" fontId="16" fillId="0" borderId="15" xfId="0" applyFont="1" applyFill="1" applyBorder="1" applyAlignment="1" applyProtection="1">
      <alignment vertical="center"/>
      <protection locked="0"/>
    </xf>
    <xf numFmtId="3" fontId="3" fillId="0" borderId="9" xfId="0" applyNumberFormat="1" applyFont="1" applyBorder="1" applyAlignment="1" applyProtection="1">
      <alignment horizontal="right" vertical="center" wrapText="1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center" wrapText="1"/>
      <protection locked="0"/>
    </xf>
    <xf numFmtId="4" fontId="11" fillId="0" borderId="10" xfId="0" applyNumberFormat="1" applyFont="1" applyBorder="1" applyAlignment="1" applyProtection="1">
      <alignment vertical="center"/>
      <protection locked="0"/>
    </xf>
    <xf numFmtId="4" fontId="11" fillId="0" borderId="12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76" fillId="0" borderId="13" xfId="0" applyFont="1" applyBorder="1" applyAlignment="1">
      <alignment horizontal="justify" vertical="center" wrapText="1"/>
    </xf>
    <xf numFmtId="0" fontId="76" fillId="0" borderId="9" xfId="0" applyFont="1" applyBorder="1" applyAlignment="1">
      <alignment horizontal="justify" vertical="center" wrapText="1"/>
    </xf>
    <xf numFmtId="0" fontId="76" fillId="6" borderId="13" xfId="0" applyFont="1" applyFill="1" applyBorder="1" applyAlignment="1">
      <alignment horizontal="justify" vertical="center" wrapText="1"/>
    </xf>
    <xf numFmtId="0" fontId="76" fillId="6" borderId="9" xfId="0" applyFont="1" applyFill="1" applyBorder="1" applyAlignment="1">
      <alignment horizontal="justify" vertical="center" wrapText="1"/>
    </xf>
    <xf numFmtId="0" fontId="76" fillId="6" borderId="6" xfId="0" applyFont="1" applyFill="1" applyBorder="1" applyAlignment="1">
      <alignment horizontal="justify" vertical="center" wrapText="1"/>
    </xf>
    <xf numFmtId="0" fontId="76" fillId="0" borderId="6" xfId="0" applyFont="1" applyBorder="1" applyAlignment="1">
      <alignment horizontal="justify"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justify" vertical="center" wrapText="1"/>
      <protection locked="0"/>
    </xf>
    <xf numFmtId="0" fontId="1" fillId="0" borderId="8" xfId="0" applyFont="1" applyBorder="1" applyAlignment="1" applyProtection="1">
      <alignment horizontal="justify" vertical="center" wrapText="1"/>
      <protection locked="0"/>
    </xf>
    <xf numFmtId="0" fontId="3" fillId="0" borderId="51" xfId="0" applyFont="1" applyFill="1" applyBorder="1" applyAlignment="1" applyProtection="1">
      <alignment horizontal="center" vertical="center" wrapText="1"/>
      <protection locked="0"/>
    </xf>
    <xf numFmtId="49" fontId="3" fillId="4" borderId="1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3" fontId="1" fillId="0" borderId="4" xfId="0" applyNumberFormat="1" applyFont="1" applyBorder="1" applyAlignment="1" applyProtection="1">
      <alignment horizontal="right" vertical="center" wrapText="1"/>
      <protection locked="0"/>
    </xf>
    <xf numFmtId="3" fontId="1" fillId="0" borderId="4" xfId="0" applyNumberFormat="1" applyFont="1" applyBorder="1" applyAlignment="1" applyProtection="1">
      <alignment horizontal="right" vertical="center" wrapText="1"/>
    </xf>
    <xf numFmtId="3" fontId="1" fillId="0" borderId="4" xfId="0" applyNumberFormat="1" applyFont="1" applyBorder="1" applyAlignment="1" applyProtection="1">
      <alignment horizontal="right" vertical="center"/>
      <protection locked="0"/>
    </xf>
    <xf numFmtId="3" fontId="1" fillId="0" borderId="13" xfId="0" applyNumberFormat="1" applyFont="1" applyBorder="1" applyAlignment="1" applyProtection="1">
      <alignment horizontal="right" vertical="center" wrapText="1"/>
      <protection locked="0"/>
    </xf>
    <xf numFmtId="3" fontId="1" fillId="0" borderId="13" xfId="0" applyNumberFormat="1" applyFont="1" applyBorder="1" applyAlignment="1" applyProtection="1">
      <alignment horizontal="right" vertical="center" wrapText="1"/>
    </xf>
    <xf numFmtId="3" fontId="3" fillId="0" borderId="13" xfId="0" applyNumberFormat="1" applyFont="1" applyBorder="1" applyAlignment="1" applyProtection="1">
      <alignment horizontal="right" vertical="center" wrapText="1"/>
    </xf>
    <xf numFmtId="0" fontId="33" fillId="0" borderId="58" xfId="0" applyFont="1" applyBorder="1" applyAlignment="1">
      <alignment horizontal="center" vertical="center"/>
    </xf>
    <xf numFmtId="0" fontId="37" fillId="0" borderId="58" xfId="0" applyFont="1" applyFill="1" applyBorder="1" applyAlignment="1">
      <alignment horizontal="center" vertical="center"/>
    </xf>
    <xf numFmtId="0" fontId="33" fillId="0" borderId="58" xfId="0" applyFont="1" applyFill="1" applyBorder="1" applyAlignment="1">
      <alignment horizontal="center" vertical="center"/>
    </xf>
    <xf numFmtId="0" fontId="33" fillId="0" borderId="58" xfId="0" applyFont="1" applyBorder="1" applyAlignment="1">
      <alignment horizontal="right" vertical="center"/>
    </xf>
    <xf numFmtId="0" fontId="71" fillId="0" borderId="5" xfId="0" applyFont="1" applyBorder="1" applyAlignment="1">
      <alignment horizontal="left" vertical="center"/>
    </xf>
    <xf numFmtId="0" fontId="70" fillId="0" borderId="9" xfId="0" applyFont="1" applyFill="1" applyBorder="1" applyAlignment="1">
      <alignment horizontal="center" vertical="center"/>
    </xf>
    <xf numFmtId="0" fontId="70" fillId="0" borderId="5" xfId="0" applyFont="1" applyFill="1" applyBorder="1" applyAlignment="1">
      <alignment horizontal="center" vertical="center"/>
    </xf>
    <xf numFmtId="0" fontId="77" fillId="0" borderId="9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justify" vertical="top" wrapText="1"/>
      <protection locked="0"/>
    </xf>
    <xf numFmtId="0" fontId="6" fillId="0" borderId="0" xfId="0" applyFont="1" applyBorder="1" applyAlignment="1" applyProtection="1">
      <alignment horizontal="justify" vertical="top" wrapText="1"/>
      <protection locked="0"/>
    </xf>
    <xf numFmtId="0" fontId="27" fillId="0" borderId="41" xfId="0" applyFont="1" applyFill="1" applyBorder="1" applyAlignment="1" applyProtection="1">
      <alignment horizontal="center" vertical="center" wrapText="1"/>
      <protection locked="0"/>
    </xf>
    <xf numFmtId="0" fontId="27" fillId="0" borderId="40" xfId="0" applyFont="1" applyFill="1" applyBorder="1" applyAlignment="1" applyProtection="1">
      <alignment horizontal="center" vertical="center" wrapText="1"/>
      <protection locked="0"/>
    </xf>
    <xf numFmtId="43" fontId="5" fillId="0" borderId="17" xfId="12" applyFont="1" applyFill="1" applyBorder="1" applyAlignment="1" applyProtection="1">
      <alignment horizontal="right" vertical="center"/>
      <protection locked="0"/>
    </xf>
    <xf numFmtId="43" fontId="5" fillId="0" borderId="16" xfId="12" applyFont="1" applyFill="1" applyBorder="1" applyAlignment="1" applyProtection="1">
      <alignment horizontal="right" vertical="center"/>
      <protection locked="0"/>
    </xf>
    <xf numFmtId="43" fontId="16" fillId="0" borderId="15" xfId="12" applyFont="1" applyFill="1" applyBorder="1" applyAlignment="1" applyProtection="1">
      <alignment horizontal="justify" vertical="center"/>
      <protection locked="0"/>
    </xf>
    <xf numFmtId="43" fontId="16" fillId="0" borderId="16" xfId="12" applyFont="1" applyFill="1" applyBorder="1" applyAlignment="1" applyProtection="1">
      <alignment horizontal="justify" vertical="center"/>
      <protection locked="0"/>
    </xf>
    <xf numFmtId="43" fontId="16" fillId="0" borderId="22" xfId="12" applyFont="1" applyFill="1" applyBorder="1" applyAlignment="1" applyProtection="1">
      <alignment horizontal="justify" vertical="center"/>
      <protection locked="0"/>
    </xf>
    <xf numFmtId="4" fontId="19" fillId="0" borderId="47" xfId="0" applyNumberFormat="1" applyFont="1" applyFill="1" applyBorder="1" applyAlignment="1" applyProtection="1">
      <alignment horizontal="right" vertical="center"/>
    </xf>
    <xf numFmtId="0" fontId="39" fillId="7" borderId="13" xfId="0" applyFont="1" applyFill="1" applyBorder="1" applyAlignment="1">
      <alignment horizontal="center" vertical="center"/>
    </xf>
    <xf numFmtId="0" fontId="39" fillId="7" borderId="9" xfId="0" applyFont="1" applyFill="1" applyBorder="1" applyAlignment="1">
      <alignment horizontal="center" vertical="center" wrapText="1"/>
    </xf>
    <xf numFmtId="0" fontId="39" fillId="7" borderId="9" xfId="0" applyFont="1" applyFill="1" applyBorder="1" applyAlignment="1">
      <alignment horizontal="center" vertical="center"/>
    </xf>
    <xf numFmtId="0" fontId="58" fillId="0" borderId="59" xfId="0" applyFont="1" applyBorder="1" applyAlignment="1">
      <alignment horizontal="justify" vertical="center"/>
    </xf>
    <xf numFmtId="0" fontId="58" fillId="0" borderId="60" xfId="0" applyFont="1" applyBorder="1" applyAlignment="1">
      <alignment horizontal="center" vertical="center" wrapText="1"/>
    </xf>
    <xf numFmtId="0" fontId="58" fillId="0" borderId="60" xfId="0" applyFont="1" applyBorder="1" applyAlignment="1">
      <alignment horizontal="center" vertical="center"/>
    </xf>
    <xf numFmtId="0" fontId="59" fillId="0" borderId="59" xfId="0" applyFont="1" applyBorder="1" applyAlignment="1">
      <alignment horizontal="justify" vertical="center"/>
    </xf>
    <xf numFmtId="43" fontId="58" fillId="0" borderId="60" xfId="12" applyFont="1" applyBorder="1" applyAlignment="1">
      <alignment horizontal="center" vertical="center" wrapText="1"/>
    </xf>
    <xf numFmtId="0" fontId="58" fillId="2" borderId="60" xfId="0" applyFont="1" applyFill="1" applyBorder="1" applyAlignment="1" applyProtection="1">
      <alignment horizontal="center" vertical="center" wrapText="1"/>
    </xf>
    <xf numFmtId="0" fontId="58" fillId="2" borderId="60" xfId="0" applyFont="1" applyFill="1" applyBorder="1" applyAlignment="1" applyProtection="1">
      <alignment horizontal="center" vertical="center"/>
    </xf>
    <xf numFmtId="43" fontId="58" fillId="0" borderId="60" xfId="12" applyFont="1" applyBorder="1" applyAlignment="1">
      <alignment horizontal="center" vertical="center"/>
    </xf>
    <xf numFmtId="0" fontId="78" fillId="0" borderId="59" xfId="0" applyFont="1" applyBorder="1" applyAlignment="1">
      <alignment horizontal="justify" vertical="center"/>
    </xf>
    <xf numFmtId="43" fontId="67" fillId="0" borderId="60" xfId="12" applyFont="1" applyBorder="1" applyAlignment="1" applyProtection="1">
      <alignment horizontal="center" vertical="center" wrapText="1"/>
      <protection locked="0"/>
    </xf>
    <xf numFmtId="0" fontId="67" fillId="2" borderId="60" xfId="0" applyFont="1" applyFill="1" applyBorder="1" applyAlignment="1" applyProtection="1">
      <alignment horizontal="center" vertical="center" wrapText="1"/>
    </xf>
    <xf numFmtId="0" fontId="67" fillId="2" borderId="60" xfId="0" applyFont="1" applyFill="1" applyBorder="1" applyAlignment="1" applyProtection="1">
      <alignment horizontal="center" vertical="center"/>
    </xf>
    <xf numFmtId="0" fontId="58" fillId="0" borderId="60" xfId="0" applyFont="1" applyBorder="1" applyAlignment="1">
      <alignment horizontal="justify" vertical="center" wrapText="1"/>
    </xf>
    <xf numFmtId="0" fontId="58" fillId="0" borderId="60" xfId="0" applyFont="1" applyBorder="1" applyAlignment="1">
      <alignment horizontal="justify" vertical="center"/>
    </xf>
    <xf numFmtId="0" fontId="58" fillId="2" borderId="60" xfId="0" applyFont="1" applyFill="1" applyBorder="1" applyAlignment="1">
      <alignment horizontal="center" vertical="center" wrapText="1"/>
    </xf>
    <xf numFmtId="0" fontId="58" fillId="2" borderId="60" xfId="0" applyFont="1" applyFill="1" applyBorder="1" applyAlignment="1">
      <alignment horizontal="center" vertical="center"/>
    </xf>
    <xf numFmtId="0" fontId="67" fillId="2" borderId="60" xfId="0" applyFont="1" applyFill="1" applyBorder="1" applyAlignment="1">
      <alignment horizontal="center" vertical="center" wrapText="1"/>
    </xf>
    <xf numFmtId="0" fontId="67" fillId="2" borderId="60" xfId="0" applyFont="1" applyFill="1" applyBorder="1" applyAlignment="1">
      <alignment horizontal="center" vertical="center"/>
    </xf>
    <xf numFmtId="43" fontId="67" fillId="0" borderId="60" xfId="12" applyFont="1" applyBorder="1" applyAlignment="1" applyProtection="1">
      <alignment horizontal="center" vertical="center"/>
      <protection locked="0"/>
    </xf>
    <xf numFmtId="0" fontId="67" fillId="0" borderId="60" xfId="0" applyFont="1" applyBorder="1" applyAlignment="1">
      <alignment horizontal="center" vertical="center" wrapText="1"/>
    </xf>
    <xf numFmtId="0" fontId="67" fillId="0" borderId="60" xfId="0" applyFont="1" applyBorder="1" applyAlignment="1">
      <alignment horizontal="center" vertical="center"/>
    </xf>
    <xf numFmtId="0" fontId="59" fillId="0" borderId="13" xfId="0" applyFont="1" applyBorder="1" applyAlignment="1">
      <alignment horizontal="left" vertical="center"/>
    </xf>
    <xf numFmtId="0" fontId="58" fillId="0" borderId="9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/>
    </xf>
    <xf numFmtId="43" fontId="58" fillId="0" borderId="9" xfId="12" applyFont="1" applyBorder="1" applyAlignment="1">
      <alignment horizontal="center" vertical="center" wrapText="1"/>
    </xf>
    <xf numFmtId="43" fontId="58" fillId="0" borderId="9" xfId="12" applyFont="1" applyBorder="1" applyAlignment="1">
      <alignment horizontal="center" vertical="center"/>
    </xf>
    <xf numFmtId="0" fontId="79" fillId="0" borderId="0" xfId="0" applyFont="1" applyAlignment="1">
      <alignment horizontal="left" vertical="center"/>
    </xf>
    <xf numFmtId="0" fontId="59" fillId="0" borderId="13" xfId="0" applyFont="1" applyBorder="1" applyAlignment="1">
      <alignment horizontal="left" vertical="center" wrapText="1"/>
    </xf>
    <xf numFmtId="0" fontId="59" fillId="0" borderId="59" xfId="0" applyFont="1" applyBorder="1" applyAlignment="1">
      <alignment horizontal="left" vertical="center" wrapText="1"/>
    </xf>
    <xf numFmtId="0" fontId="80" fillId="0" borderId="0" xfId="13" applyFont="1" applyFill="1" applyBorder="1" applyAlignment="1">
      <alignment horizontal="left"/>
    </xf>
    <xf numFmtId="49" fontId="81" fillId="0" borderId="0" xfId="13" applyNumberFormat="1" applyFont="1" applyFill="1" applyBorder="1" applyAlignment="1">
      <alignment horizontal="left"/>
    </xf>
    <xf numFmtId="49" fontId="4" fillId="0" borderId="0" xfId="13" applyNumberFormat="1" applyFont="1" applyFill="1" applyBorder="1" applyAlignment="1">
      <alignment horizontal="center" vertical="top"/>
    </xf>
    <xf numFmtId="1" fontId="4" fillId="0" borderId="0" xfId="13" applyNumberFormat="1" applyFont="1" applyFill="1" applyBorder="1" applyAlignment="1">
      <alignment vertical="top"/>
    </xf>
    <xf numFmtId="1" fontId="82" fillId="0" borderId="0" xfId="13" applyNumberFormat="1" applyFont="1" applyFill="1" applyBorder="1" applyAlignment="1">
      <alignment vertical="top"/>
    </xf>
    <xf numFmtId="49" fontId="82" fillId="0" borderId="0" xfId="13" applyNumberFormat="1" applyFont="1" applyFill="1" applyBorder="1" applyAlignment="1">
      <alignment vertical="top"/>
    </xf>
    <xf numFmtId="49" fontId="4" fillId="0" borderId="0" xfId="13" applyNumberFormat="1" applyFont="1" applyFill="1" applyBorder="1" applyAlignment="1">
      <alignment vertical="top" wrapText="1"/>
    </xf>
    <xf numFmtId="1" fontId="83" fillId="2" borderId="19" xfId="13" applyNumberFormat="1" applyFont="1" applyFill="1" applyBorder="1" applyAlignment="1">
      <alignment horizontal="centerContinuous" wrapText="1"/>
    </xf>
    <xf numFmtId="1" fontId="81" fillId="2" borderId="19" xfId="13" applyNumberFormat="1" applyFont="1" applyFill="1" applyBorder="1" applyAlignment="1">
      <alignment horizontal="centerContinuous" wrapText="1"/>
    </xf>
    <xf numFmtId="1" fontId="81" fillId="2" borderId="19" xfId="13" applyNumberFormat="1" applyFont="1" applyFill="1" applyBorder="1" applyAlignment="1">
      <alignment horizontal="centerContinuous"/>
    </xf>
    <xf numFmtId="49" fontId="81" fillId="2" borderId="19" xfId="13" applyNumberFormat="1" applyFont="1" applyFill="1" applyBorder="1" applyAlignment="1">
      <alignment horizontal="centerContinuous"/>
    </xf>
    <xf numFmtId="0" fontId="81" fillId="2" borderId="19" xfId="13" applyFont="1" applyFill="1" applyBorder="1" applyAlignment="1">
      <alignment horizontal="center" wrapText="1"/>
    </xf>
    <xf numFmtId="1" fontId="82" fillId="2" borderId="19" xfId="13" applyNumberFormat="1" applyFont="1" applyFill="1" applyBorder="1" applyAlignment="1" applyProtection="1">
      <alignment horizontal="center"/>
      <protection locked="0"/>
    </xf>
    <xf numFmtId="1" fontId="82" fillId="2" borderId="19" xfId="13" applyNumberFormat="1" applyFont="1" applyFill="1" applyBorder="1" applyAlignment="1" applyProtection="1">
      <alignment horizontal="center" wrapText="1"/>
      <protection locked="0"/>
    </xf>
    <xf numFmtId="0" fontId="82" fillId="2" borderId="19" xfId="13" applyFont="1" applyFill="1" applyBorder="1" applyAlignment="1">
      <alignment horizontal="center" wrapText="1"/>
    </xf>
    <xf numFmtId="0" fontId="82" fillId="0" borderId="20" xfId="13" applyFont="1" applyFill="1" applyBorder="1" applyAlignment="1">
      <alignment horizontal="center" vertical="top" wrapText="1"/>
    </xf>
    <xf numFmtId="49" fontId="82" fillId="0" borderId="61" xfId="13" applyNumberFormat="1" applyFont="1" applyFill="1" applyBorder="1" applyAlignment="1">
      <alignment horizontal="center" vertical="top" wrapText="1"/>
    </xf>
    <xf numFmtId="49" fontId="82" fillId="0" borderId="33" xfId="13" applyNumberFormat="1" applyFont="1" applyFill="1" applyBorder="1" applyAlignment="1">
      <alignment horizontal="center" vertical="top" wrapText="1"/>
    </xf>
    <xf numFmtId="1" fontId="82" fillId="0" borderId="33" xfId="13" applyNumberFormat="1" applyFont="1" applyFill="1" applyBorder="1" applyAlignment="1" applyProtection="1">
      <alignment horizontal="center" vertical="top"/>
      <protection locked="0"/>
    </xf>
    <xf numFmtId="1" fontId="82" fillId="0" borderId="33" xfId="13" applyNumberFormat="1" applyFont="1" applyFill="1" applyBorder="1" applyAlignment="1" applyProtection="1">
      <alignment horizontal="center" vertical="top" wrapText="1"/>
      <protection locked="0"/>
    </xf>
    <xf numFmtId="0" fontId="82" fillId="0" borderId="37" xfId="13" applyFont="1" applyFill="1" applyBorder="1" applyAlignment="1">
      <alignment horizontal="center" vertical="top" wrapText="1"/>
    </xf>
    <xf numFmtId="0" fontId="82" fillId="0" borderId="19" xfId="13" applyFont="1" applyFill="1" applyBorder="1" applyAlignment="1">
      <alignment horizontal="center" vertical="top" wrapText="1"/>
    </xf>
    <xf numFmtId="0" fontId="83" fillId="0" borderId="19" xfId="1" applyFont="1" applyFill="1" applyBorder="1" applyAlignment="1">
      <alignment vertical="top"/>
    </xf>
    <xf numFmtId="2" fontId="84" fillId="0" borderId="19" xfId="6" quotePrefix="1" applyNumberFormat="1" applyFont="1" applyFill="1" applyBorder="1" applyAlignment="1">
      <alignment horizontal="left" vertical="top" wrapText="1"/>
    </xf>
    <xf numFmtId="0" fontId="85" fillId="0" borderId="0" xfId="1" applyFont="1" applyFill="1" applyBorder="1" applyAlignment="1">
      <alignment vertical="top"/>
    </xf>
    <xf numFmtId="0" fontId="83" fillId="0" borderId="19" xfId="0" applyFont="1" applyFill="1" applyBorder="1" applyAlignment="1">
      <alignment vertical="top"/>
    </xf>
    <xf numFmtId="2" fontId="82" fillId="0" borderId="19" xfId="1" applyNumberFormat="1" applyFont="1" applyFill="1" applyBorder="1" applyAlignment="1">
      <alignment horizontal="left" vertical="top"/>
    </xf>
    <xf numFmtId="2" fontId="82" fillId="0" borderId="19" xfId="6" applyNumberFormat="1" applyFont="1" applyFill="1" applyBorder="1" applyAlignment="1">
      <alignment horizontal="left" vertical="top"/>
    </xf>
    <xf numFmtId="49" fontId="82" fillId="0" borderId="0" xfId="1" applyNumberFormat="1" applyFont="1" applyFill="1" applyBorder="1" applyAlignment="1">
      <alignment horizontal="center" vertical="top"/>
    </xf>
    <xf numFmtId="0" fontId="82" fillId="0" borderId="0" xfId="1" applyFont="1" applyFill="1" applyBorder="1" applyAlignment="1">
      <alignment vertical="top"/>
    </xf>
    <xf numFmtId="0" fontId="82" fillId="0" borderId="0" xfId="1" applyFont="1" applyFill="1" applyBorder="1" applyAlignment="1">
      <alignment horizontal="center" vertical="top"/>
    </xf>
    <xf numFmtId="49" fontId="88" fillId="0" borderId="0" xfId="1" applyNumberFormat="1" applyFont="1" applyFill="1" applyBorder="1" applyAlignment="1">
      <alignment horizontal="left" vertical="top"/>
    </xf>
    <xf numFmtId="0" fontId="85" fillId="0" borderId="0" xfId="1" applyFont="1" applyFill="1" applyBorder="1" applyAlignment="1">
      <alignment horizontal="center" vertical="top"/>
    </xf>
    <xf numFmtId="49" fontId="85" fillId="0" borderId="0" xfId="1" applyNumberFormat="1" applyFont="1" applyFill="1" applyBorder="1" applyAlignment="1">
      <alignment horizontal="center" vertical="top"/>
    </xf>
    <xf numFmtId="0" fontId="91" fillId="9" borderId="68" xfId="0" applyFont="1" applyFill="1" applyBorder="1" applyAlignment="1">
      <alignment horizontal="center" vertical="top"/>
    </xf>
    <xf numFmtId="0" fontId="91" fillId="9" borderId="68" xfId="0" applyFont="1" applyFill="1" applyBorder="1" applyAlignment="1">
      <alignment horizontal="center" vertical="top" wrapText="1"/>
    </xf>
    <xf numFmtId="0" fontId="91" fillId="9" borderId="68" xfId="0" applyFont="1" applyFill="1" applyBorder="1" applyAlignment="1">
      <alignment horizontal="center" vertical="center"/>
    </xf>
    <xf numFmtId="0" fontId="91" fillId="9" borderId="68" xfId="0" applyFont="1" applyFill="1" applyBorder="1" applyAlignment="1">
      <alignment horizontal="center" vertical="center" wrapText="1"/>
    </xf>
    <xf numFmtId="0" fontId="91" fillId="9" borderId="68" xfId="0" applyFont="1" applyFill="1" applyBorder="1" applyAlignment="1">
      <alignment horizontal="center" wrapText="1"/>
    </xf>
    <xf numFmtId="0" fontId="92" fillId="2" borderId="68" xfId="0" applyFont="1" applyFill="1" applyBorder="1" applyAlignment="1">
      <alignment horizontal="center" vertical="center" wrapText="1"/>
    </xf>
    <xf numFmtId="2" fontId="93" fillId="2" borderId="68" xfId="0" applyNumberFormat="1" applyFont="1" applyFill="1" applyBorder="1" applyAlignment="1">
      <alignment horizontal="center" vertical="center" wrapText="1"/>
    </xf>
    <xf numFmtId="2" fontId="93" fillId="2" borderId="68" xfId="0" applyNumberFormat="1" applyFont="1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 wrapText="1"/>
    </xf>
    <xf numFmtId="9" fontId="0" fillId="2" borderId="70" xfId="0" applyNumberFormat="1" applyFill="1" applyBorder="1" applyAlignment="1">
      <alignment horizontal="center" vertical="center"/>
    </xf>
    <xf numFmtId="0" fontId="91" fillId="9" borderId="71" xfId="0" applyFont="1" applyFill="1" applyBorder="1" applyAlignment="1">
      <alignment vertical="center"/>
    </xf>
    <xf numFmtId="0" fontId="0" fillId="2" borderId="0" xfId="0" applyFill="1"/>
    <xf numFmtId="0" fontId="0" fillId="2" borderId="73" xfId="0" applyFill="1" applyBorder="1"/>
    <xf numFmtId="0" fontId="91" fillId="9" borderId="74" xfId="0" applyFont="1" applyFill="1" applyBorder="1" applyAlignment="1">
      <alignment vertical="center"/>
    </xf>
    <xf numFmtId="0" fontId="0" fillId="2" borderId="0" xfId="0" applyFill="1" applyAlignment="1">
      <alignment horizontal="center" vertical="top"/>
    </xf>
    <xf numFmtId="9" fontId="0" fillId="2" borderId="76" xfId="0" applyNumberFormat="1" applyFill="1" applyBorder="1" applyAlignment="1">
      <alignment horizontal="center" vertical="top"/>
    </xf>
    <xf numFmtId="0" fontId="93" fillId="2" borderId="68" xfId="0" applyFont="1" applyFill="1" applyBorder="1" applyAlignment="1">
      <alignment horizontal="center" vertical="center" wrapText="1"/>
    </xf>
    <xf numFmtId="0" fontId="0" fillId="2" borderId="78" xfId="0" applyFill="1" applyBorder="1" applyAlignment="1">
      <alignment horizontal="center" vertical="center" wrapText="1"/>
    </xf>
    <xf numFmtId="9" fontId="0" fillId="2" borderId="79" xfId="0" applyNumberFormat="1" applyFill="1" applyBorder="1" applyAlignment="1">
      <alignment horizontal="center" vertical="center"/>
    </xf>
    <xf numFmtId="3" fontId="93" fillId="2" borderId="68" xfId="0" applyNumberFormat="1" applyFont="1" applyFill="1" applyBorder="1" applyAlignment="1">
      <alignment horizontal="center" vertical="center" wrapText="1"/>
    </xf>
    <xf numFmtId="0" fontId="0" fillId="2" borderId="78" xfId="0" applyFill="1" applyBorder="1" applyAlignment="1">
      <alignment horizontal="center" vertical="center"/>
    </xf>
    <xf numFmtId="10" fontId="0" fillId="2" borderId="79" xfId="0" applyNumberFormat="1" applyFill="1" applyBorder="1" applyAlignment="1">
      <alignment horizontal="center" vertical="center"/>
    </xf>
    <xf numFmtId="0" fontId="92" fillId="2" borderId="71" xfId="0" applyFont="1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10" fontId="0" fillId="2" borderId="73" xfId="0" applyNumberFormat="1" applyFill="1" applyBorder="1" applyAlignment="1">
      <alignment horizontal="center" vertical="center"/>
    </xf>
    <xf numFmtId="0" fontId="92" fillId="2" borderId="74" xfId="0" applyFont="1" applyFill="1" applyBorder="1" applyAlignment="1">
      <alignment vertical="center" wrapText="1"/>
    </xf>
    <xf numFmtId="0" fontId="0" fillId="2" borderId="82" xfId="0" applyFill="1" applyBorder="1"/>
    <xf numFmtId="0" fontId="0" fillId="2" borderId="81" xfId="0" applyFill="1" applyBorder="1"/>
    <xf numFmtId="0" fontId="92" fillId="2" borderId="75" xfId="0" applyFont="1" applyFill="1" applyBorder="1" applyAlignment="1">
      <alignment horizontal="center" vertical="center" wrapText="1"/>
    </xf>
    <xf numFmtId="0" fontId="92" fillId="2" borderId="74" xfId="0" applyFont="1" applyFill="1" applyBorder="1" applyAlignment="1">
      <alignment horizontal="center" vertical="center" wrapText="1"/>
    </xf>
    <xf numFmtId="0" fontId="93" fillId="2" borderId="74" xfId="0" applyFont="1" applyFill="1" applyBorder="1" applyAlignment="1">
      <alignment horizontal="center" vertical="center" wrapText="1"/>
    </xf>
    <xf numFmtId="1" fontId="93" fillId="2" borderId="74" xfId="0" applyNumberFormat="1" applyFont="1" applyFill="1" applyBorder="1" applyAlignment="1">
      <alignment horizontal="center" vertical="center" wrapText="1"/>
    </xf>
    <xf numFmtId="0" fontId="92" fillId="2" borderId="84" xfId="0" applyFont="1" applyFill="1" applyBorder="1" applyAlignment="1">
      <alignment horizontal="center" vertical="center" wrapText="1"/>
    </xf>
    <xf numFmtId="0" fontId="0" fillId="2" borderId="85" xfId="0" applyFill="1" applyBorder="1" applyAlignment="1">
      <alignment horizontal="center" vertical="center"/>
    </xf>
    <xf numFmtId="1" fontId="93" fillId="2" borderId="68" xfId="0" applyNumberFormat="1" applyFont="1" applyFill="1" applyBorder="1" applyAlignment="1">
      <alignment horizontal="center" vertical="center" wrapText="1"/>
    </xf>
    <xf numFmtId="0" fontId="0" fillId="2" borderId="86" xfId="0" applyFill="1" applyBorder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0" fontId="0" fillId="2" borderId="87" xfId="0" applyFill="1" applyBorder="1" applyAlignment="1">
      <alignment horizontal="center" vertical="center"/>
    </xf>
    <xf numFmtId="0" fontId="0" fillId="2" borderId="8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2" fillId="2" borderId="0" xfId="0" applyFont="1" applyFill="1" applyBorder="1" applyAlignment="1">
      <alignment horizontal="center" vertical="center" wrapText="1"/>
    </xf>
    <xf numFmtId="0" fontId="0" fillId="2" borderId="73" xfId="0" applyFill="1" applyBorder="1" applyAlignment="1">
      <alignment horizontal="center" vertical="center" wrapText="1"/>
    </xf>
    <xf numFmtId="0" fontId="92" fillId="2" borderId="72" xfId="0" applyFont="1" applyFill="1" applyBorder="1" applyAlignment="1">
      <alignment horizontal="center" vertical="center" wrapText="1"/>
    </xf>
    <xf numFmtId="0" fontId="93" fillId="2" borderId="77" xfId="0" applyFont="1" applyFill="1" applyBorder="1" applyAlignment="1">
      <alignment horizontal="center" vertical="center" wrapText="1"/>
    </xf>
    <xf numFmtId="0" fontId="93" fillId="2" borderId="0" xfId="0" applyFont="1" applyFill="1" applyBorder="1" applyAlignment="1">
      <alignment horizontal="center" vertical="center" wrapText="1"/>
    </xf>
    <xf numFmtId="0" fontId="92" fillId="2" borderId="87" xfId="0" applyFont="1" applyFill="1" applyBorder="1" applyAlignment="1">
      <alignment horizontal="center" vertical="center" wrapText="1"/>
    </xf>
    <xf numFmtId="0" fontId="0" fillId="2" borderId="88" xfId="0" applyFill="1" applyBorder="1" applyAlignment="1">
      <alignment horizontal="center" vertical="center" wrapText="1"/>
    </xf>
    <xf numFmtId="10" fontId="0" fillId="2" borderId="81" xfId="0" applyNumberFormat="1" applyFill="1" applyBorder="1" applyAlignment="1">
      <alignment horizontal="center" vertical="center"/>
    </xf>
    <xf numFmtId="0" fontId="0" fillId="0" borderId="67" xfId="0" applyBorder="1"/>
    <xf numFmtId="0" fontId="40" fillId="0" borderId="0" xfId="0" applyFont="1" applyAlignment="1"/>
    <xf numFmtId="0" fontId="0" fillId="0" borderId="0" xfId="0" applyAlignment="1"/>
    <xf numFmtId="0" fontId="3" fillId="0" borderId="90" xfId="0" applyFont="1" applyFill="1" applyBorder="1" applyAlignment="1" applyProtection="1">
      <alignment horizontal="center" vertical="center" wrapText="1"/>
      <protection locked="0"/>
    </xf>
    <xf numFmtId="0" fontId="3" fillId="4" borderId="90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76" fillId="0" borderId="13" xfId="0" applyFont="1" applyBorder="1" applyAlignment="1">
      <alignment horizontal="justify" vertical="center" wrapText="1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</xf>
    <xf numFmtId="0" fontId="95" fillId="0" borderId="0" xfId="0" applyFont="1" applyBorder="1" applyAlignment="1" applyProtection="1">
      <alignment horizontal="center" vertical="center"/>
      <protection locked="0"/>
    </xf>
    <xf numFmtId="0" fontId="96" fillId="0" borderId="0" xfId="0" applyFont="1" applyBorder="1" applyAlignment="1" applyProtection="1">
      <alignment horizontal="left" vertical="center"/>
      <protection locked="0"/>
    </xf>
    <xf numFmtId="4" fontId="96" fillId="0" borderId="0" xfId="0" applyNumberFormat="1" applyFont="1" applyBorder="1" applyAlignment="1" applyProtection="1">
      <alignment horizontal="right" vertical="center" wrapText="1"/>
      <protection locked="0"/>
    </xf>
    <xf numFmtId="4" fontId="96" fillId="0" borderId="0" xfId="0" applyNumberFormat="1" applyFont="1" applyBorder="1" applyAlignment="1" applyProtection="1">
      <alignment vertical="center"/>
      <protection locked="0"/>
    </xf>
    <xf numFmtId="0" fontId="99" fillId="0" borderId="0" xfId="0" applyFont="1" applyAlignment="1" applyProtection="1">
      <alignment vertical="center"/>
      <protection locked="0"/>
    </xf>
    <xf numFmtId="0" fontId="96" fillId="0" borderId="0" xfId="0" applyFont="1" applyAlignment="1" applyProtection="1">
      <alignment vertical="center"/>
      <protection locked="0"/>
    </xf>
    <xf numFmtId="0" fontId="0" fillId="11" borderId="16" xfId="0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101" fillId="12" borderId="25" xfId="0" applyFont="1" applyFill="1" applyBorder="1" applyAlignment="1">
      <alignment horizontal="center" vertical="center" textRotation="90" wrapText="1"/>
    </xf>
    <xf numFmtId="0" fontId="101" fillId="12" borderId="24" xfId="0" applyFont="1" applyFill="1" applyBorder="1" applyAlignment="1">
      <alignment horizontal="center" vertical="center" textRotation="90" wrapText="1"/>
    </xf>
    <xf numFmtId="0" fontId="101" fillId="12" borderId="91" xfId="0" applyFont="1" applyFill="1" applyBorder="1" applyAlignment="1">
      <alignment horizontal="center" vertical="center" textRotation="90" wrapText="1"/>
    </xf>
    <xf numFmtId="0" fontId="101" fillId="12" borderId="92" xfId="0" applyFont="1" applyFill="1" applyBorder="1" applyAlignment="1">
      <alignment horizontal="center" vertical="center" textRotation="90" wrapText="1"/>
    </xf>
    <xf numFmtId="0" fontId="59" fillId="13" borderId="93" xfId="0" applyFont="1" applyFill="1" applyBorder="1" applyAlignment="1">
      <alignment horizontal="center" vertical="center" textRotation="90" wrapText="1"/>
    </xf>
    <xf numFmtId="0" fontId="59" fillId="13" borderId="24" xfId="0" applyFont="1" applyFill="1" applyBorder="1" applyAlignment="1">
      <alignment horizontal="center" vertical="center" textRotation="90" wrapText="1"/>
    </xf>
    <xf numFmtId="0" fontId="59" fillId="13" borderId="92" xfId="0" applyFont="1" applyFill="1" applyBorder="1" applyAlignment="1">
      <alignment horizontal="center" vertical="center" textRotation="90" wrapText="1"/>
    </xf>
    <xf numFmtId="0" fontId="59" fillId="14" borderId="25" xfId="0" applyFont="1" applyFill="1" applyBorder="1" applyAlignment="1">
      <alignment horizontal="center" vertical="center" textRotation="90" wrapText="1"/>
    </xf>
    <xf numFmtId="0" fontId="59" fillId="14" borderId="92" xfId="0" applyFont="1" applyFill="1" applyBorder="1" applyAlignment="1">
      <alignment horizontal="center" vertical="center" textRotation="90" wrapText="1"/>
    </xf>
    <xf numFmtId="0" fontId="59" fillId="10" borderId="25" xfId="0" applyFont="1" applyFill="1" applyBorder="1" applyAlignment="1">
      <alignment horizontal="center" vertical="center" textRotation="90"/>
    </xf>
    <xf numFmtId="0" fontId="59" fillId="10" borderId="24" xfId="0" applyFont="1" applyFill="1" applyBorder="1" applyAlignment="1">
      <alignment horizontal="center" vertical="center" textRotation="90"/>
    </xf>
    <xf numFmtId="0" fontId="59" fillId="15" borderId="24" xfId="0" applyFont="1" applyFill="1" applyBorder="1" applyAlignment="1">
      <alignment horizontal="center" vertical="center" textRotation="90"/>
    </xf>
    <xf numFmtId="0" fontId="59" fillId="15" borderId="92" xfId="0" applyFont="1" applyFill="1" applyBorder="1" applyAlignment="1">
      <alignment horizontal="center" vertical="center" textRotation="90"/>
    </xf>
    <xf numFmtId="0" fontId="59" fillId="15" borderId="92" xfId="0" applyFont="1" applyFill="1" applyBorder="1" applyAlignment="1">
      <alignment horizontal="center" vertical="center" textRotation="90" wrapText="1"/>
    </xf>
    <xf numFmtId="0" fontId="102" fillId="16" borderId="29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/>
    </xf>
    <xf numFmtId="0" fontId="32" fillId="0" borderId="19" xfId="0" applyFont="1" applyBorder="1" applyAlignment="1"/>
    <xf numFmtId="0" fontId="33" fillId="2" borderId="32" xfId="0" applyFont="1" applyFill="1" applyBorder="1" applyAlignment="1">
      <alignment vertical="center"/>
    </xf>
    <xf numFmtId="0" fontId="33" fillId="2" borderId="33" xfId="0" applyFont="1" applyFill="1" applyBorder="1" applyAlignment="1">
      <alignment vertical="center"/>
    </xf>
    <xf numFmtId="0" fontId="33" fillId="2" borderId="34" xfId="0" applyFont="1" applyFill="1" applyBorder="1" applyAlignment="1">
      <alignment vertical="center"/>
    </xf>
    <xf numFmtId="0" fontId="32" fillId="0" borderId="0" xfId="0" applyFont="1" applyBorder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103" fillId="0" borderId="0" xfId="0" applyFont="1" applyFill="1" applyAlignment="1" applyProtection="1">
      <alignment wrapText="1"/>
    </xf>
    <xf numFmtId="0" fontId="33" fillId="2" borderId="33" xfId="0" applyFont="1" applyFill="1" applyBorder="1" applyAlignment="1">
      <alignment horizontal="right" vertical="center"/>
    </xf>
    <xf numFmtId="0" fontId="1" fillId="0" borderId="0" xfId="0" applyFont="1" applyFill="1" applyProtection="1"/>
    <xf numFmtId="0" fontId="76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0" fontId="32" fillId="0" borderId="0" xfId="0" applyFont="1" applyAlignment="1" applyProtection="1">
      <alignment horizontal="center"/>
      <protection locked="0"/>
    </xf>
    <xf numFmtId="0" fontId="33" fillId="0" borderId="15" xfId="0" applyFont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left"/>
      <protection locked="0"/>
    </xf>
    <xf numFmtId="0" fontId="25" fillId="0" borderId="9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justify" vertical="center" wrapText="1"/>
    </xf>
    <xf numFmtId="0" fontId="25" fillId="0" borderId="12" xfId="0" applyFont="1" applyBorder="1" applyAlignment="1">
      <alignment horizontal="left" vertical="center" wrapText="1"/>
    </xf>
    <xf numFmtId="0" fontId="32" fillId="0" borderId="0" xfId="0" applyFont="1" applyBorder="1" applyAlignment="1" applyProtection="1">
      <alignment horizontal="center"/>
      <protection locked="0"/>
    </xf>
    <xf numFmtId="0" fontId="33" fillId="0" borderId="26" xfId="0" applyFont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left" vertical="center"/>
      <protection locked="0"/>
    </xf>
    <xf numFmtId="0" fontId="105" fillId="0" borderId="0" xfId="14" applyFont="1" applyAlignment="1" applyProtection="1">
      <alignment horizontal="center" vertical="center"/>
      <protection locked="0"/>
    </xf>
    <xf numFmtId="4" fontId="33" fillId="0" borderId="17" xfId="0" applyNumberFormat="1" applyFont="1" applyBorder="1" applyAlignment="1" applyProtection="1">
      <alignment horizontal="right" vertical="center" wrapText="1"/>
    </xf>
    <xf numFmtId="4" fontId="33" fillId="0" borderId="14" xfId="6" applyNumberFormat="1" applyFont="1" applyBorder="1" applyAlignment="1" applyProtection="1">
      <alignment horizontal="right" vertical="center" wrapText="1"/>
    </xf>
    <xf numFmtId="4" fontId="33" fillId="0" borderId="6" xfId="6" applyNumberFormat="1" applyFont="1" applyBorder="1" applyAlignment="1" applyProtection="1">
      <alignment horizontal="right" vertical="center" wrapText="1"/>
    </xf>
    <xf numFmtId="0" fontId="106" fillId="0" borderId="0" xfId="0" applyFont="1" applyProtection="1">
      <protection locked="0"/>
    </xf>
    <xf numFmtId="165" fontId="107" fillId="17" borderId="17" xfId="15" applyNumberFormat="1" applyFont="1" applyFill="1" applyBorder="1" applyAlignment="1" applyProtection="1">
      <alignment horizontal="right"/>
      <protection locked="0"/>
    </xf>
    <xf numFmtId="0" fontId="3" fillId="0" borderId="48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right" vertical="top" wrapText="1"/>
    </xf>
    <xf numFmtId="0" fontId="3" fillId="0" borderId="48" xfId="0" applyFont="1" applyBorder="1" applyAlignment="1">
      <alignment horizontal="right" vertical="top" wrapText="1"/>
    </xf>
    <xf numFmtId="0" fontId="3" fillId="0" borderId="48" xfId="0" applyFont="1" applyBorder="1" applyAlignment="1">
      <alignment horizontal="right" wrapText="1"/>
    </xf>
    <xf numFmtId="0" fontId="1" fillId="0" borderId="48" xfId="0" applyFont="1" applyBorder="1" applyAlignment="1">
      <alignment horizontal="right" wrapText="1"/>
    </xf>
    <xf numFmtId="0" fontId="3" fillId="0" borderId="48" xfId="0" applyFont="1" applyBorder="1" applyAlignment="1">
      <alignment horizontal="center" wrapText="1"/>
    </xf>
    <xf numFmtId="0" fontId="3" fillId="0" borderId="48" xfId="0" applyFont="1" applyBorder="1" applyAlignment="1">
      <alignment horizontal="left" wrapText="1"/>
    </xf>
    <xf numFmtId="43" fontId="1" fillId="0" borderId="17" xfId="12" applyFont="1" applyBorder="1" applyAlignment="1">
      <alignment horizontal="justify" vertical="center" wrapText="1"/>
    </xf>
    <xf numFmtId="43" fontId="1" fillId="0" borderId="16" xfId="0" applyNumberFormat="1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43" fontId="33" fillId="0" borderId="58" xfId="12" applyFont="1" applyBorder="1" applyAlignment="1">
      <alignment horizontal="right" vertical="center"/>
    </xf>
    <xf numFmtId="0" fontId="75" fillId="0" borderId="10" xfId="0" applyFont="1" applyBorder="1" applyAlignment="1">
      <alignment horizontal="justify" vertical="center" wrapText="1"/>
    </xf>
    <xf numFmtId="0" fontId="75" fillId="0" borderId="11" xfId="0" applyFont="1" applyBorder="1" applyAlignment="1">
      <alignment horizontal="justify" vertical="center" wrapText="1"/>
    </xf>
    <xf numFmtId="0" fontId="75" fillId="0" borderId="12" xfId="0" applyFont="1" applyBorder="1" applyAlignment="1">
      <alignment horizontal="justify" vertical="center" wrapText="1"/>
    </xf>
    <xf numFmtId="0" fontId="76" fillId="6" borderId="51" xfId="0" applyFont="1" applyFill="1" applyBorder="1" applyAlignment="1">
      <alignment horizontal="justify" vertical="center" wrapText="1"/>
    </xf>
    <xf numFmtId="0" fontId="76" fillId="6" borderId="13" xfId="0" applyFont="1" applyFill="1" applyBorder="1" applyAlignment="1">
      <alignment horizontal="justify" vertical="center" wrapText="1"/>
    </xf>
    <xf numFmtId="0" fontId="76" fillId="0" borderId="51" xfId="0" applyFont="1" applyBorder="1" applyAlignment="1">
      <alignment horizontal="justify" vertical="center" wrapText="1"/>
    </xf>
    <xf numFmtId="0" fontId="76" fillId="0" borderId="13" xfId="0" applyFont="1" applyBorder="1" applyAlignment="1">
      <alignment horizontal="justify" vertical="center" wrapText="1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69" fillId="4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top"/>
      <protection locked="0"/>
    </xf>
    <xf numFmtId="0" fontId="21" fillId="2" borderId="5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Border="1" applyAlignment="1" applyProtection="1">
      <alignment horizontal="left" vertical="center" wrapText="1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39" fillId="7" borderId="1" xfId="0" applyFont="1" applyFill="1" applyBorder="1" applyAlignment="1">
      <alignment horizontal="center" vertical="center"/>
    </xf>
    <xf numFmtId="0" fontId="39" fillId="7" borderId="2" xfId="0" applyFont="1" applyFill="1" applyBorder="1" applyAlignment="1">
      <alignment horizontal="center" vertical="center"/>
    </xf>
    <xf numFmtId="0" fontId="39" fillId="7" borderId="3" xfId="0" applyFont="1" applyFill="1" applyBorder="1" applyAlignment="1">
      <alignment horizontal="center" vertical="center"/>
    </xf>
    <xf numFmtId="0" fontId="39" fillId="7" borderId="5" xfId="0" applyFont="1" applyFill="1" applyBorder="1" applyAlignment="1">
      <alignment horizontal="center" vertical="center"/>
    </xf>
    <xf numFmtId="0" fontId="39" fillId="7" borderId="0" xfId="0" applyFont="1" applyFill="1" applyBorder="1" applyAlignment="1">
      <alignment horizontal="center" vertical="center"/>
    </xf>
    <xf numFmtId="0" fontId="39" fillId="7" borderId="6" xfId="0" applyFont="1" applyFill="1" applyBorder="1" applyAlignment="1">
      <alignment horizontal="center" vertical="center"/>
    </xf>
    <xf numFmtId="0" fontId="39" fillId="7" borderId="7" xfId="0" applyFont="1" applyFill="1" applyBorder="1" applyAlignment="1">
      <alignment horizontal="center" vertical="center"/>
    </xf>
    <xf numFmtId="0" fontId="39" fillId="7" borderId="8" xfId="0" applyFont="1" applyFill="1" applyBorder="1" applyAlignment="1">
      <alignment horizontal="center" vertical="center"/>
    </xf>
    <xf numFmtId="0" fontId="39" fillId="7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top"/>
    </xf>
    <xf numFmtId="0" fontId="25" fillId="0" borderId="5" xfId="0" applyFont="1" applyFill="1" applyBorder="1" applyAlignment="1" applyProtection="1">
      <alignment horizontal="justify" vertical="top"/>
      <protection locked="0"/>
    </xf>
    <xf numFmtId="0" fontId="25" fillId="0" borderId="0" xfId="0" applyFont="1" applyFill="1" applyBorder="1" applyAlignment="1" applyProtection="1">
      <alignment horizontal="justify" vertical="top"/>
      <protection locked="0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0" fontId="6" fillId="0" borderId="44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justify" vertical="top" wrapText="1"/>
      <protection locked="0"/>
    </xf>
    <xf numFmtId="0" fontId="6" fillId="0" borderId="0" xfId="0" applyFont="1" applyBorder="1" applyAlignment="1" applyProtection="1">
      <alignment horizontal="justify" vertical="top" wrapText="1"/>
      <protection locked="0"/>
    </xf>
    <xf numFmtId="0" fontId="7" fillId="0" borderId="7" xfId="0" applyFont="1" applyBorder="1" applyAlignment="1" applyProtection="1">
      <alignment horizontal="justify" vertical="top" wrapText="1"/>
      <protection locked="0"/>
    </xf>
    <xf numFmtId="0" fontId="7" fillId="0" borderId="8" xfId="0" applyFont="1" applyBorder="1" applyAlignment="1" applyProtection="1">
      <alignment horizontal="justify" vertical="top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0" xfId="0" applyFont="1" applyBorder="1" applyAlignment="1" applyProtection="1">
      <alignment horizontal="justify" vertical="top" wrapText="1"/>
      <protection locked="0"/>
    </xf>
    <xf numFmtId="0" fontId="6" fillId="0" borderId="5" xfId="0" applyFont="1" applyBorder="1" applyAlignment="1" applyProtection="1">
      <alignment horizontal="left" vertical="top" wrapText="1" indent="5"/>
      <protection locked="0"/>
    </xf>
    <xf numFmtId="0" fontId="6" fillId="0" borderId="0" xfId="0" applyFont="1" applyBorder="1" applyAlignment="1" applyProtection="1">
      <alignment horizontal="left" vertical="top" wrapText="1" indent="5"/>
      <protection locked="0"/>
    </xf>
    <xf numFmtId="0" fontId="60" fillId="0" borderId="5" xfId="0" applyFont="1" applyBorder="1" applyAlignment="1">
      <alignment horizontal="justify" vertical="center" wrapText="1"/>
    </xf>
    <xf numFmtId="0" fontId="60" fillId="0" borderId="6" xfId="0" applyFont="1" applyBorder="1" applyAlignment="1">
      <alignment horizontal="justify" vertical="center" wrapText="1"/>
    </xf>
    <xf numFmtId="0" fontId="61" fillId="0" borderId="5" xfId="0" applyFont="1" applyBorder="1" applyAlignment="1">
      <alignment horizontal="justify" vertical="center" wrapText="1"/>
    </xf>
    <xf numFmtId="0" fontId="61" fillId="0" borderId="6" xfId="0" applyFont="1" applyBorder="1" applyAlignment="1">
      <alignment horizontal="justify" vertical="center" wrapText="1"/>
    </xf>
    <xf numFmtId="0" fontId="63" fillId="0" borderId="0" xfId="0" applyFont="1" applyAlignment="1">
      <alignment horizontal="center" vertical="justify"/>
    </xf>
    <xf numFmtId="0" fontId="64" fillId="6" borderId="51" xfId="0" applyFont="1" applyFill="1" applyBorder="1" applyAlignment="1">
      <alignment horizontal="center" vertical="center"/>
    </xf>
    <xf numFmtId="0" fontId="64" fillId="6" borderId="4" xfId="0" applyFont="1" applyFill="1" applyBorder="1" applyAlignment="1">
      <alignment horizontal="center" vertical="center"/>
    </xf>
    <xf numFmtId="0" fontId="64" fillId="6" borderId="13" xfId="0" applyFont="1" applyFill="1" applyBorder="1" applyAlignment="1">
      <alignment horizontal="center" vertical="center"/>
    </xf>
    <xf numFmtId="0" fontId="64" fillId="6" borderId="51" xfId="0" applyFont="1" applyFill="1" applyBorder="1" applyAlignment="1">
      <alignment horizontal="center" vertical="center" wrapText="1"/>
    </xf>
    <xf numFmtId="0" fontId="64" fillId="6" borderId="4" xfId="0" applyFont="1" applyFill="1" applyBorder="1" applyAlignment="1">
      <alignment horizontal="center" vertical="center" wrapText="1"/>
    </xf>
    <xf numFmtId="0" fontId="64" fillId="6" borderId="13" xfId="0" applyFont="1" applyFill="1" applyBorder="1" applyAlignment="1">
      <alignment horizontal="center" vertical="center" wrapText="1"/>
    </xf>
    <xf numFmtId="0" fontId="62" fillId="0" borderId="7" xfId="0" applyFont="1" applyBorder="1" applyAlignment="1">
      <alignment horizontal="justify" vertical="center" wrapText="1"/>
    </xf>
    <xf numFmtId="0" fontId="62" fillId="0" borderId="9" xfId="0" applyFont="1" applyBorder="1" applyAlignment="1">
      <alignment horizontal="justify" vertical="center" wrapText="1"/>
    </xf>
    <xf numFmtId="0" fontId="39" fillId="4" borderId="0" xfId="0" applyFont="1" applyFill="1" applyBorder="1" applyAlignment="1">
      <alignment horizontal="center" vertical="center" wrapText="1"/>
    </xf>
    <xf numFmtId="0" fontId="59" fillId="4" borderId="8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3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9" xfId="0" applyFont="1" applyFill="1" applyBorder="1" applyAlignment="1">
      <alignment horizontal="center" vertical="center" wrapText="1"/>
    </xf>
    <xf numFmtId="0" fontId="60" fillId="4" borderId="51" xfId="0" applyFont="1" applyFill="1" applyBorder="1" applyAlignment="1">
      <alignment horizontal="center" vertical="center" wrapText="1"/>
    </xf>
    <xf numFmtId="0" fontId="60" fillId="4" borderId="13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justify" vertical="center" wrapText="1"/>
    </xf>
    <xf numFmtId="0" fontId="60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justify"/>
    </xf>
    <xf numFmtId="0" fontId="3" fillId="0" borderId="0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3" fillId="0" borderId="7" xfId="0" applyFont="1" applyBorder="1" applyAlignment="1">
      <alignment horizontal="center" vertical="justify"/>
    </xf>
    <xf numFmtId="0" fontId="3" fillId="0" borderId="8" xfId="0" applyFont="1" applyBorder="1" applyAlignment="1">
      <alignment horizontal="center" vertical="justify"/>
    </xf>
    <xf numFmtId="0" fontId="3" fillId="0" borderId="9" xfId="0" applyFont="1" applyBorder="1" applyAlignment="1">
      <alignment horizontal="center" vertical="justify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top"/>
    </xf>
    <xf numFmtId="0" fontId="96" fillId="0" borderId="0" xfId="0" applyFont="1" applyBorder="1" applyAlignment="1" applyProtection="1">
      <alignment horizontal="left" vertical="center" wrapText="1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 applyProtection="1">
      <alignment horizontal="left" vertical="center" wrapText="1" inden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48" xfId="0" applyFont="1" applyFill="1" applyBorder="1" applyAlignment="1" applyProtection="1">
      <alignment horizontal="center" vertical="center"/>
      <protection locked="0"/>
    </xf>
    <xf numFmtId="0" fontId="3" fillId="0" borderId="89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3" fillId="0" borderId="56" xfId="0" applyFont="1" applyFill="1" applyBorder="1" applyAlignment="1" applyProtection="1">
      <alignment horizontal="center" vertical="center"/>
      <protection locked="0"/>
    </xf>
    <xf numFmtId="0" fontId="67" fillId="0" borderId="8" xfId="0" applyFont="1" applyBorder="1" applyAlignment="1">
      <alignment horizontal="left" vertical="center"/>
    </xf>
    <xf numFmtId="0" fontId="67" fillId="0" borderId="53" xfId="0" applyFont="1" applyBorder="1" applyAlignment="1">
      <alignment horizontal="left" vertical="center"/>
    </xf>
    <xf numFmtId="0" fontId="60" fillId="0" borderId="5" xfId="0" applyFont="1" applyBorder="1" applyAlignment="1">
      <alignment horizontal="left" vertical="center"/>
    </xf>
    <xf numFmtId="0" fontId="60" fillId="0" borderId="0" xfId="0" applyFont="1" applyBorder="1" applyAlignment="1">
      <alignment horizontal="left" vertical="center"/>
    </xf>
    <xf numFmtId="0" fontId="60" fillId="0" borderId="52" xfId="0" applyFont="1" applyBorder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1" fillId="0" borderId="52" xfId="0" applyFont="1" applyBorder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1" fillId="0" borderId="0" xfId="0" applyFont="1" applyBorder="1" applyAlignment="1">
      <alignment horizontal="left" vertical="justify"/>
    </xf>
    <xf numFmtId="0" fontId="61" fillId="0" borderId="52" xfId="0" applyFont="1" applyBorder="1" applyAlignment="1">
      <alignment horizontal="left" vertical="justify"/>
    </xf>
    <xf numFmtId="0" fontId="61" fillId="0" borderId="0" xfId="0" applyFont="1" applyBorder="1" applyAlignment="1">
      <alignment horizontal="left" vertical="center"/>
    </xf>
    <xf numFmtId="0" fontId="69" fillId="0" borderId="5" xfId="0" applyFont="1" applyBorder="1" applyAlignment="1">
      <alignment horizontal="left" vertical="center"/>
    </xf>
    <xf numFmtId="0" fontId="69" fillId="0" borderId="0" xfId="0" applyFont="1" applyBorder="1" applyAlignment="1">
      <alignment horizontal="left" vertical="center"/>
    </xf>
    <xf numFmtId="0" fontId="69" fillId="0" borderId="52" xfId="0" applyFont="1" applyBorder="1" applyAlignment="1">
      <alignment horizontal="left" vertical="center"/>
    </xf>
    <xf numFmtId="43" fontId="60" fillId="0" borderId="54" xfId="0" applyNumberFormat="1" applyFont="1" applyBorder="1" applyAlignment="1">
      <alignment horizontal="right" vertical="center"/>
    </xf>
    <xf numFmtId="43" fontId="61" fillId="0" borderId="54" xfId="0" applyNumberFormat="1" applyFont="1" applyBorder="1" applyAlignment="1" applyProtection="1">
      <alignment horizontal="right" vertical="center"/>
    </xf>
    <xf numFmtId="0" fontId="61" fillId="0" borderId="0" xfId="0" applyFont="1" applyBorder="1" applyAlignment="1">
      <alignment vertical="center"/>
    </xf>
    <xf numFmtId="0" fontId="61" fillId="0" borderId="52" xfId="0" applyFont="1" applyBorder="1" applyAlignment="1">
      <alignment vertical="center"/>
    </xf>
    <xf numFmtId="0" fontId="61" fillId="0" borderId="1" xfId="0" applyFont="1" applyBorder="1" applyAlignment="1">
      <alignment horizontal="justify" vertical="center"/>
    </xf>
    <xf numFmtId="0" fontId="61" fillId="0" borderId="2" xfId="0" applyFont="1" applyBorder="1" applyAlignment="1">
      <alignment horizontal="justify" vertical="center"/>
    </xf>
    <xf numFmtId="0" fontId="61" fillId="0" borderId="3" xfId="0" applyFont="1" applyBorder="1" applyAlignment="1">
      <alignment horizontal="justify" vertical="center"/>
    </xf>
    <xf numFmtId="0" fontId="61" fillId="0" borderId="5" xfId="0" applyFont="1" applyBorder="1" applyAlignment="1">
      <alignment horizontal="left" vertical="center"/>
    </xf>
    <xf numFmtId="0" fontId="60" fillId="0" borderId="6" xfId="0" applyFont="1" applyBorder="1" applyAlignment="1">
      <alignment horizontal="left" vertical="center"/>
    </xf>
    <xf numFmtId="0" fontId="39" fillId="4" borderId="0" xfId="0" applyFont="1" applyFill="1" applyBorder="1" applyAlignment="1" applyProtection="1">
      <alignment horizontal="center" vertical="center" wrapText="1"/>
      <protection locked="0"/>
    </xf>
    <xf numFmtId="0" fontId="60" fillId="4" borderId="1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/>
    </xf>
    <xf numFmtId="0" fontId="60" fillId="4" borderId="3" xfId="0" applyFont="1" applyFill="1" applyBorder="1" applyAlignment="1">
      <alignment horizontal="center" vertical="center"/>
    </xf>
    <xf numFmtId="0" fontId="60" fillId="4" borderId="10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/>
    </xf>
    <xf numFmtId="0" fontId="60" fillId="4" borderId="51" xfId="0" applyFont="1" applyFill="1" applyBorder="1" applyAlignment="1">
      <alignment horizontal="center" vertical="center"/>
    </xf>
    <xf numFmtId="0" fontId="60" fillId="4" borderId="4" xfId="0" applyFont="1" applyFill="1" applyBorder="1" applyAlignment="1">
      <alignment horizontal="center" vertical="center"/>
    </xf>
    <xf numFmtId="0" fontId="60" fillId="4" borderId="13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60" fillId="4" borderId="0" xfId="0" applyFont="1" applyFill="1" applyBorder="1" applyAlignment="1">
      <alignment horizontal="center" vertical="center"/>
    </xf>
    <xf numFmtId="0" fontId="60" fillId="4" borderId="6" xfId="0" applyFont="1" applyFill="1" applyBorder="1" applyAlignment="1">
      <alignment horizontal="center" vertical="center"/>
    </xf>
    <xf numFmtId="0" fontId="60" fillId="4" borderId="7" xfId="0" applyFont="1" applyFill="1" applyBorder="1" applyAlignment="1">
      <alignment horizontal="center" vertical="center"/>
    </xf>
    <xf numFmtId="0" fontId="60" fillId="4" borderId="8" xfId="0" applyFont="1" applyFill="1" applyBorder="1" applyAlignment="1">
      <alignment horizontal="center" vertical="center"/>
    </xf>
    <xf numFmtId="0" fontId="60" fillId="4" borderId="9" xfId="0" applyFont="1" applyFill="1" applyBorder="1" applyAlignment="1">
      <alignment horizontal="center" vertical="center"/>
    </xf>
    <xf numFmtId="0" fontId="60" fillId="4" borderId="51" xfId="0" applyFont="1" applyFill="1" applyBorder="1" applyAlignment="1">
      <alignment horizontal="center" vertical="justify"/>
    </xf>
    <xf numFmtId="0" fontId="60" fillId="4" borderId="13" xfId="0" applyFont="1" applyFill="1" applyBorder="1" applyAlignment="1">
      <alignment horizontal="center" vertical="justify"/>
    </xf>
    <xf numFmtId="0" fontId="6" fillId="2" borderId="44" xfId="0" applyFont="1" applyFill="1" applyBorder="1" applyAlignment="1" applyProtection="1">
      <alignment horizontal="left" vertical="center"/>
      <protection locked="0"/>
    </xf>
    <xf numFmtId="0" fontId="6" fillId="2" borderId="22" xfId="0" applyFont="1" applyFill="1" applyBorder="1" applyAlignment="1" applyProtection="1">
      <alignment horizontal="left" vertical="center"/>
      <protection locked="0"/>
    </xf>
    <xf numFmtId="0" fontId="3" fillId="0" borderId="46" xfId="0" applyFont="1" applyFill="1" applyBorder="1" applyAlignment="1" applyProtection="1">
      <alignment horizontal="center" vertical="center" wrapText="1"/>
    </xf>
    <xf numFmtId="0" fontId="3" fillId="0" borderId="49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left" vertical="center"/>
      <protection locked="0"/>
    </xf>
    <xf numFmtId="0" fontId="70" fillId="0" borderId="7" xfId="0" applyFont="1" applyFill="1" applyBorder="1" applyAlignment="1">
      <alignment horizontal="center" vertical="center"/>
    </xf>
    <xf numFmtId="0" fontId="70" fillId="0" borderId="8" xfId="0" applyFont="1" applyFill="1" applyBorder="1" applyAlignment="1">
      <alignment horizontal="center" vertical="center"/>
    </xf>
    <xf numFmtId="0" fontId="70" fillId="0" borderId="5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70" fillId="0" borderId="5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52" xfId="0" applyFont="1" applyFill="1" applyBorder="1" applyAlignment="1">
      <alignment horizontal="center" vertical="center"/>
    </xf>
    <xf numFmtId="0" fontId="71" fillId="0" borderId="5" xfId="0" applyFont="1" applyBorder="1" applyAlignment="1">
      <alignment horizontal="left" vertical="center"/>
    </xf>
    <xf numFmtId="0" fontId="71" fillId="0" borderId="6" xfId="0" applyFont="1" applyBorder="1" applyAlignment="1">
      <alignment horizontal="left" vertical="center"/>
    </xf>
    <xf numFmtId="0" fontId="70" fillId="0" borderId="1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/>
    </xf>
    <xf numFmtId="0" fontId="70" fillId="0" borderId="9" xfId="0" applyFont="1" applyFill="1" applyBorder="1" applyAlignment="1">
      <alignment horizontal="center" vertical="center"/>
    </xf>
    <xf numFmtId="0" fontId="70" fillId="0" borderId="10" xfId="0" applyFont="1" applyFill="1" applyBorder="1" applyAlignment="1">
      <alignment horizontal="center" vertical="center"/>
    </xf>
    <xf numFmtId="0" fontId="70" fillId="0" borderId="11" xfId="0" applyFont="1" applyFill="1" applyBorder="1" applyAlignment="1">
      <alignment horizontal="center" vertical="center"/>
    </xf>
    <xf numFmtId="0" fontId="70" fillId="0" borderId="12" xfId="0" applyFont="1" applyFill="1" applyBorder="1" applyAlignment="1">
      <alignment horizontal="center" vertical="center"/>
    </xf>
    <xf numFmtId="0" fontId="70" fillId="0" borderId="51" xfId="0" applyFont="1" applyFill="1" applyBorder="1" applyAlignment="1">
      <alignment horizontal="center" vertical="center"/>
    </xf>
    <xf numFmtId="0" fontId="70" fillId="0" borderId="13" xfId="0" applyFont="1" applyFill="1" applyBorder="1" applyAlignment="1">
      <alignment horizontal="center" vertical="center"/>
    </xf>
    <xf numFmtId="0" fontId="70" fillId="0" borderId="5" xfId="0" applyFont="1" applyBorder="1" applyAlignment="1">
      <alignment horizontal="left" vertical="center"/>
    </xf>
    <xf numFmtId="0" fontId="70" fillId="0" borderId="6" xfId="0" applyFont="1" applyBorder="1" applyAlignment="1">
      <alignment horizontal="left" vertical="center"/>
    </xf>
    <xf numFmtId="0" fontId="46" fillId="0" borderId="0" xfId="0" applyFont="1" applyFill="1" applyAlignment="1" applyProtection="1">
      <alignment horizontal="left" vertical="justify" indent="3"/>
      <protection locked="0"/>
    </xf>
    <xf numFmtId="0" fontId="48" fillId="0" borderId="0" xfId="0" applyFont="1" applyFill="1" applyAlignment="1" applyProtection="1">
      <alignment horizontal="left"/>
      <protection locked="0"/>
    </xf>
    <xf numFmtId="0" fontId="46" fillId="0" borderId="0" xfId="0" applyFont="1" applyFill="1" applyAlignment="1" applyProtection="1">
      <alignment horizontal="left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3" fillId="0" borderId="49" xfId="0" applyFont="1" applyFill="1" applyBorder="1" applyAlignment="1" applyProtection="1">
      <alignment horizontal="center" vertical="center" wrapText="1"/>
      <protection locked="0"/>
    </xf>
    <xf numFmtId="0" fontId="25" fillId="0" borderId="51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1" fillId="0" borderId="46" xfId="0" applyFont="1" applyFill="1" applyBorder="1" applyAlignment="1" applyProtection="1">
      <alignment horizontal="center" vertical="center"/>
      <protection locked="0"/>
    </xf>
    <xf numFmtId="0" fontId="11" fillId="0" borderId="49" xfId="0" applyFont="1" applyFill="1" applyBorder="1" applyAlignment="1" applyProtection="1">
      <alignment horizontal="center" vertical="center"/>
      <protection locked="0"/>
    </xf>
    <xf numFmtId="4" fontId="11" fillId="0" borderId="8" xfId="0" applyNumberFormat="1" applyFont="1" applyFill="1" applyBorder="1" applyAlignment="1" applyProtection="1">
      <alignment horizontal="left" vertical="center"/>
      <protection locked="0"/>
    </xf>
    <xf numFmtId="0" fontId="25" fillId="0" borderId="1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52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justify" vertical="center" wrapText="1"/>
    </xf>
    <xf numFmtId="0" fontId="25" fillId="0" borderId="55" xfId="0" applyFont="1" applyBorder="1" applyAlignment="1">
      <alignment horizontal="justify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52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5" fillId="0" borderId="2" xfId="0" applyFont="1" applyBorder="1" applyAlignment="1" applyProtection="1">
      <alignment horizontal="right"/>
      <protection locked="0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60" fillId="6" borderId="51" xfId="0" applyFont="1" applyFill="1" applyBorder="1" applyAlignment="1">
      <alignment horizontal="center" vertical="center"/>
    </xf>
    <xf numFmtId="0" fontId="60" fillId="6" borderId="13" xfId="0" applyFont="1" applyFill="1" applyBorder="1" applyAlignment="1">
      <alignment horizontal="center" vertical="center"/>
    </xf>
    <xf numFmtId="0" fontId="60" fillId="6" borderId="10" xfId="0" applyFont="1" applyFill="1" applyBorder="1" applyAlignment="1">
      <alignment horizontal="center" vertical="center" wrapText="1"/>
    </xf>
    <xf numFmtId="0" fontId="60" fillId="6" borderId="11" xfId="0" applyFont="1" applyFill="1" applyBorder="1" applyAlignment="1">
      <alignment horizontal="center" vertical="center" wrapText="1"/>
    </xf>
    <xf numFmtId="0" fontId="60" fillId="6" borderId="12" xfId="0" applyFont="1" applyFill="1" applyBorder="1" applyAlignment="1">
      <alignment horizontal="center" vertical="center" wrapText="1"/>
    </xf>
    <xf numFmtId="0" fontId="60" fillId="6" borderId="51" xfId="0" applyFont="1" applyFill="1" applyBorder="1" applyAlignment="1">
      <alignment horizontal="center" vertical="center" wrapText="1"/>
    </xf>
    <xf numFmtId="0" fontId="60" fillId="6" borderId="1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/>
      <protection locked="0"/>
    </xf>
    <xf numFmtId="0" fontId="33" fillId="2" borderId="32" xfId="0" applyFont="1" applyFill="1" applyBorder="1" applyAlignment="1" applyProtection="1">
      <alignment horizontal="center" vertical="center"/>
      <protection locked="0"/>
    </xf>
    <xf numFmtId="0" fontId="33" fillId="2" borderId="33" xfId="0" applyFont="1" applyFill="1" applyBorder="1" applyAlignment="1" applyProtection="1">
      <alignment horizontal="center" vertical="center"/>
      <protection locked="0"/>
    </xf>
    <xf numFmtId="0" fontId="33" fillId="2" borderId="34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27" xfId="0" applyFont="1" applyBorder="1" applyAlignment="1" applyProtection="1">
      <alignment horizontal="center" vertical="center"/>
      <protection locked="0"/>
    </xf>
    <xf numFmtId="0" fontId="33" fillId="0" borderId="7" xfId="0" applyFont="1" applyBorder="1" applyAlignment="1" applyProtection="1">
      <alignment horizontal="center" vertical="center"/>
      <protection locked="0"/>
    </xf>
    <xf numFmtId="0" fontId="33" fillId="0" borderId="28" xfId="0" applyFont="1" applyBorder="1" applyAlignment="1" applyProtection="1">
      <alignment horizontal="center" vertical="center"/>
      <protection locked="0"/>
    </xf>
    <xf numFmtId="0" fontId="33" fillId="2" borderId="29" xfId="0" applyFont="1" applyFill="1" applyBorder="1" applyAlignment="1" applyProtection="1">
      <alignment horizontal="center" vertical="center"/>
      <protection locked="0"/>
    </xf>
    <xf numFmtId="0" fontId="33" fillId="2" borderId="30" xfId="0" applyFont="1" applyFill="1" applyBorder="1" applyAlignment="1" applyProtection="1">
      <alignment horizontal="center" vertical="center"/>
      <protection locked="0"/>
    </xf>
    <xf numFmtId="0" fontId="33" fillId="2" borderId="31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 applyProtection="1">
      <alignment horizontal="center" vertical="center"/>
      <protection locked="0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/>
    </xf>
    <xf numFmtId="0" fontId="33" fillId="0" borderId="1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49" fontId="81" fillId="2" borderId="19" xfId="13" applyNumberFormat="1" applyFont="1" applyFill="1" applyBorder="1" applyAlignment="1">
      <alignment horizontal="center" vertical="center" textRotation="90" wrapText="1"/>
    </xf>
    <xf numFmtId="0" fontId="81" fillId="2" borderId="19" xfId="13" applyFont="1" applyFill="1" applyBorder="1" applyAlignment="1">
      <alignment horizontal="center" vertical="center" wrapText="1"/>
    </xf>
    <xf numFmtId="49" fontId="81" fillId="2" borderId="19" xfId="13" applyNumberFormat="1" applyFont="1" applyFill="1" applyBorder="1" applyAlignment="1">
      <alignment horizontal="center" vertical="center" wrapText="1"/>
    </xf>
    <xf numFmtId="0" fontId="86" fillId="8" borderId="19" xfId="0" applyFont="1" applyFill="1" applyBorder="1" applyAlignment="1">
      <alignment horizontal="left" vertical="center" wrapText="1"/>
    </xf>
    <xf numFmtId="0" fontId="87" fillId="0" borderId="19" xfId="0" applyFont="1" applyBorder="1" applyAlignment="1">
      <alignment horizontal="center" vertical="top"/>
    </xf>
    <xf numFmtId="49" fontId="82" fillId="0" borderId="19" xfId="1" applyNumberFormat="1" applyFont="1" applyFill="1" applyBorder="1" applyAlignment="1" applyProtection="1">
      <alignment horizontal="left" vertical="top"/>
    </xf>
    <xf numFmtId="0" fontId="82" fillId="0" borderId="19" xfId="0" applyFont="1" applyFill="1" applyBorder="1" applyAlignment="1">
      <alignment horizontal="left" vertical="top" wrapText="1"/>
    </xf>
    <xf numFmtId="0" fontId="82" fillId="0" borderId="19" xfId="0" applyFont="1" applyFill="1" applyBorder="1" applyAlignment="1">
      <alignment horizontal="left" vertical="top"/>
    </xf>
    <xf numFmtId="2" fontId="84" fillId="0" borderId="19" xfId="6" quotePrefix="1" applyNumberFormat="1" applyFont="1" applyFill="1" applyBorder="1" applyAlignment="1">
      <alignment horizontal="left" vertical="top" wrapText="1"/>
    </xf>
    <xf numFmtId="2" fontId="84" fillId="0" borderId="19" xfId="6" applyNumberFormat="1" applyFont="1" applyFill="1" applyBorder="1" applyAlignment="1">
      <alignment horizontal="left" vertical="top" wrapText="1"/>
    </xf>
    <xf numFmtId="0" fontId="89" fillId="9" borderId="62" xfId="0" applyFont="1" applyFill="1" applyBorder="1" applyAlignment="1">
      <alignment horizontal="right" vertical="center" wrapText="1"/>
    </xf>
    <xf numFmtId="0" fontId="89" fillId="9" borderId="63" xfId="0" applyFont="1" applyFill="1" applyBorder="1" applyAlignment="1">
      <alignment horizontal="right" vertical="center" wrapText="1"/>
    </xf>
    <xf numFmtId="0" fontId="90" fillId="10" borderId="64" xfId="0" applyFont="1" applyFill="1" applyBorder="1" applyAlignment="1">
      <alignment vertical="center"/>
    </xf>
    <xf numFmtId="0" fontId="90" fillId="10" borderId="65" xfId="0" applyFont="1" applyFill="1" applyBorder="1" applyAlignment="1">
      <alignment vertical="center"/>
    </xf>
    <xf numFmtId="0" fontId="90" fillId="10" borderId="66" xfId="0" applyFont="1" applyFill="1" applyBorder="1" applyAlignment="1">
      <alignment vertical="center"/>
    </xf>
    <xf numFmtId="0" fontId="91" fillId="9" borderId="67" xfId="0" applyFont="1" applyFill="1" applyBorder="1" applyAlignment="1">
      <alignment horizontal="center"/>
    </xf>
    <xf numFmtId="0" fontId="91" fillId="9" borderId="0" xfId="0" applyFont="1" applyFill="1" applyBorder="1" applyAlignment="1">
      <alignment horizontal="center"/>
    </xf>
    <xf numFmtId="0" fontId="91" fillId="9" borderId="68" xfId="0" applyFont="1" applyFill="1" applyBorder="1" applyAlignment="1">
      <alignment horizontal="center"/>
    </xf>
    <xf numFmtId="0" fontId="91" fillId="9" borderId="68" xfId="0" applyFont="1" applyFill="1" applyBorder="1" applyAlignment="1">
      <alignment horizontal="center" vertical="center" wrapText="1"/>
    </xf>
    <xf numFmtId="0" fontId="91" fillId="9" borderId="68" xfId="0" applyFont="1" applyFill="1" applyBorder="1" applyAlignment="1">
      <alignment horizontal="center" vertical="center"/>
    </xf>
    <xf numFmtId="0" fontId="91" fillId="9" borderId="19" xfId="0" applyFont="1" applyFill="1" applyBorder="1" applyAlignment="1">
      <alignment horizontal="center" vertical="center" wrapText="1"/>
    </xf>
    <xf numFmtId="0" fontId="92" fillId="2" borderId="68" xfId="0" applyFont="1" applyFill="1" applyBorder="1" applyAlignment="1">
      <alignment horizontal="center" vertical="center" wrapText="1"/>
    </xf>
    <xf numFmtId="0" fontId="92" fillId="2" borderId="72" xfId="0" applyFont="1" applyFill="1" applyBorder="1" applyAlignment="1">
      <alignment horizontal="center" vertical="center" wrapText="1"/>
    </xf>
    <xf numFmtId="0" fontId="92" fillId="2" borderId="75" xfId="0" applyFont="1" applyFill="1" applyBorder="1" applyAlignment="1">
      <alignment horizontal="center" vertical="center" wrapText="1"/>
    </xf>
    <xf numFmtId="3" fontId="93" fillId="2" borderId="72" xfId="0" applyNumberFormat="1" applyFont="1" applyFill="1" applyBorder="1" applyAlignment="1">
      <alignment horizontal="center" vertical="center" wrapText="1"/>
    </xf>
    <xf numFmtId="3" fontId="93" fillId="2" borderId="75" xfId="0" applyNumberFormat="1" applyFont="1" applyFill="1" applyBorder="1" applyAlignment="1">
      <alignment horizontal="center" vertical="center" wrapText="1"/>
    </xf>
    <xf numFmtId="0" fontId="92" fillId="2" borderId="71" xfId="0" applyFont="1" applyFill="1" applyBorder="1" applyAlignment="1">
      <alignment horizontal="center" vertical="center" wrapText="1"/>
    </xf>
    <xf numFmtId="0" fontId="92" fillId="2" borderId="74" xfId="0" applyFont="1" applyFill="1" applyBorder="1" applyAlignment="1">
      <alignment horizontal="center" vertical="center" wrapText="1"/>
    </xf>
    <xf numFmtId="2" fontId="93" fillId="2" borderId="71" xfId="0" applyNumberFormat="1" applyFont="1" applyFill="1" applyBorder="1" applyAlignment="1">
      <alignment horizontal="center" vertical="center" wrapText="1"/>
    </xf>
    <xf numFmtId="2" fontId="93" fillId="2" borderId="74" xfId="0" applyNumberFormat="1" applyFont="1" applyFill="1" applyBorder="1" applyAlignment="1">
      <alignment horizontal="center" vertical="center" wrapText="1"/>
    </xf>
    <xf numFmtId="0" fontId="91" fillId="9" borderId="67" xfId="0" applyFont="1" applyFill="1" applyBorder="1" applyAlignment="1">
      <alignment horizontal="center" vertical="center" wrapText="1"/>
    </xf>
    <xf numFmtId="0" fontId="91" fillId="9" borderId="0" xfId="0" applyFont="1" applyFill="1" applyBorder="1" applyAlignment="1">
      <alignment horizontal="center" vertical="center" wrapText="1"/>
    </xf>
    <xf numFmtId="0" fontId="91" fillId="9" borderId="77" xfId="0" applyFont="1" applyFill="1" applyBorder="1" applyAlignment="1">
      <alignment horizontal="center" vertical="center"/>
    </xf>
    <xf numFmtId="0" fontId="91" fillId="9" borderId="80" xfId="0" applyFont="1" applyFill="1" applyBorder="1" applyAlignment="1">
      <alignment horizontal="center" vertical="center"/>
    </xf>
    <xf numFmtId="0" fontId="91" fillId="9" borderId="83" xfId="0" applyFont="1" applyFill="1" applyBorder="1" applyAlignment="1">
      <alignment horizontal="center" vertical="center"/>
    </xf>
    <xf numFmtId="0" fontId="93" fillId="2" borderId="71" xfId="0" applyFont="1" applyFill="1" applyBorder="1" applyAlignment="1">
      <alignment horizontal="center" vertical="center" wrapText="1"/>
    </xf>
    <xf numFmtId="0" fontId="93" fillId="2" borderId="74" xfId="0" applyFont="1" applyFill="1" applyBorder="1" applyAlignment="1">
      <alignment horizontal="center" vertical="center" wrapText="1"/>
    </xf>
    <xf numFmtId="0" fontId="73" fillId="0" borderId="0" xfId="0" applyFont="1" applyAlignment="1" applyProtection="1">
      <alignment horizontal="justify" vertical="distributed" wrapText="1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33" fillId="2" borderId="27" xfId="0" applyFont="1" applyFill="1" applyBorder="1" applyAlignment="1" applyProtection="1">
      <alignment horizontal="center" vertical="center"/>
      <protection locked="0"/>
    </xf>
    <xf numFmtId="0" fontId="33" fillId="2" borderId="7" xfId="0" applyFont="1" applyFill="1" applyBorder="1" applyAlignment="1" applyProtection="1">
      <alignment horizontal="center" vertical="center"/>
      <protection locked="0"/>
    </xf>
    <xf numFmtId="0" fontId="33" fillId="2" borderId="28" xfId="0" applyFont="1" applyFill="1" applyBorder="1" applyAlignment="1" applyProtection="1">
      <alignment horizontal="center" vertical="center"/>
      <protection locked="0"/>
    </xf>
    <xf numFmtId="0" fontId="33" fillId="2" borderId="15" xfId="0" applyFont="1" applyFill="1" applyBorder="1" applyAlignment="1" applyProtection="1">
      <alignment horizontal="center" vertical="center" wrapText="1"/>
      <protection locked="0"/>
    </xf>
    <xf numFmtId="0" fontId="33" fillId="2" borderId="16" xfId="0" applyFont="1" applyFill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/>
      <protection locked="0"/>
    </xf>
    <xf numFmtId="0" fontId="33" fillId="2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top"/>
    </xf>
    <xf numFmtId="0" fontId="33" fillId="2" borderId="23" xfId="0" applyFont="1" applyFill="1" applyBorder="1" applyAlignment="1" applyProtection="1">
      <alignment horizontal="center" vertical="center"/>
      <protection locked="0"/>
    </xf>
    <xf numFmtId="0" fontId="33" fillId="2" borderId="18" xfId="0" applyFont="1" applyFill="1" applyBorder="1" applyAlignment="1" applyProtection="1">
      <alignment horizontal="center" vertical="center"/>
      <protection locked="0"/>
    </xf>
    <xf numFmtId="0" fontId="61" fillId="0" borderId="5" xfId="0" applyFont="1" applyBorder="1" applyAlignment="1">
      <alignment vertical="center"/>
    </xf>
    <xf numFmtId="0" fontId="60" fillId="0" borderId="5" xfId="0" applyFont="1" applyBorder="1" applyAlignment="1">
      <alignment vertical="center"/>
    </xf>
    <xf numFmtId="0" fontId="60" fillId="6" borderId="1" xfId="0" applyFont="1" applyFill="1" applyBorder="1" applyAlignment="1">
      <alignment vertical="center"/>
    </xf>
    <xf numFmtId="0" fontId="60" fillId="6" borderId="3" xfId="0" applyFont="1" applyFill="1" applyBorder="1" applyAlignment="1">
      <alignment vertical="center"/>
    </xf>
    <xf numFmtId="0" fontId="60" fillId="6" borderId="7" xfId="0" applyFont="1" applyFill="1" applyBorder="1" applyAlignment="1">
      <alignment vertical="center"/>
    </xf>
    <xf numFmtId="0" fontId="60" fillId="6" borderId="9" xfId="0" applyFont="1" applyFill="1" applyBorder="1" applyAlignment="1">
      <alignment vertical="center"/>
    </xf>
    <xf numFmtId="0" fontId="60" fillId="6" borderId="51" xfId="0" applyFont="1" applyFill="1" applyBorder="1" applyAlignment="1">
      <alignment horizontal="center" vertical="justify"/>
    </xf>
    <xf numFmtId="0" fontId="60" fillId="6" borderId="13" xfId="0" applyFont="1" applyFill="1" applyBorder="1" applyAlignment="1">
      <alignment horizontal="center" vertical="justify"/>
    </xf>
    <xf numFmtId="0" fontId="60" fillId="0" borderId="5" xfId="0" applyFont="1" applyBorder="1" applyAlignment="1">
      <alignment vertical="center" wrapText="1"/>
    </xf>
    <xf numFmtId="0" fontId="59" fillId="4" borderId="0" xfId="0" applyFont="1" applyFill="1" applyBorder="1" applyAlignment="1">
      <alignment horizontal="center" vertical="center" wrapText="1"/>
    </xf>
    <xf numFmtId="0" fontId="61" fillId="0" borderId="5" xfId="0" applyFont="1" applyBorder="1" applyAlignment="1">
      <alignment vertical="center" wrapText="1"/>
    </xf>
    <xf numFmtId="0" fontId="61" fillId="0" borderId="11" xfId="0" applyFont="1" applyBorder="1" applyAlignment="1">
      <alignment vertical="center"/>
    </xf>
    <xf numFmtId="0" fontId="60" fillId="6" borderId="10" xfId="0" applyFont="1" applyFill="1" applyBorder="1" applyAlignment="1">
      <alignment vertical="center"/>
    </xf>
    <xf numFmtId="0" fontId="60" fillId="6" borderId="12" xfId="0" applyFont="1" applyFill="1" applyBorder="1" applyAlignment="1">
      <alignment vertical="center"/>
    </xf>
    <xf numFmtId="0" fontId="60" fillId="0" borderId="7" xfId="0" applyFont="1" applyBorder="1" applyAlignment="1">
      <alignment vertical="center"/>
    </xf>
    <xf numFmtId="0" fontId="60" fillId="0" borderId="6" xfId="0" applyFont="1" applyBorder="1" applyAlignment="1">
      <alignment vertical="center"/>
    </xf>
    <xf numFmtId="0" fontId="60" fillId="0" borderId="9" xfId="0" applyFont="1" applyBorder="1" applyAlignment="1">
      <alignment vertical="center"/>
    </xf>
    <xf numFmtId="41" fontId="60" fillId="0" borderId="4" xfId="0" applyNumberFormat="1" applyFont="1" applyBorder="1" applyAlignment="1">
      <alignment horizontal="right" vertical="center"/>
    </xf>
    <xf numFmtId="41" fontId="60" fillId="0" borderId="13" xfId="0" applyNumberFormat="1" applyFont="1" applyBorder="1" applyAlignment="1">
      <alignment horizontal="right" vertical="center"/>
    </xf>
    <xf numFmtId="0" fontId="61" fillId="0" borderId="1" xfId="0" applyFont="1" applyBorder="1" applyAlignment="1">
      <alignment vertical="center"/>
    </xf>
    <xf numFmtId="0" fontId="61" fillId="0" borderId="3" xfId="0" applyFont="1" applyBorder="1" applyAlignment="1">
      <alignment vertical="center"/>
    </xf>
    <xf numFmtId="0" fontId="61" fillId="0" borderId="6" xfId="0" applyFont="1" applyBorder="1" applyAlignment="1">
      <alignment horizontal="left" vertical="center" indent="1"/>
    </xf>
    <xf numFmtId="41" fontId="61" fillId="0" borderId="4" xfId="0" applyNumberFormat="1" applyFont="1" applyBorder="1" applyAlignment="1">
      <alignment horizontal="right" vertical="center"/>
    </xf>
    <xf numFmtId="0" fontId="33" fillId="2" borderId="32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2" borderId="33" xfId="0" applyFont="1" applyFill="1" applyBorder="1" applyAlignment="1">
      <alignment horizontal="center" vertical="center"/>
    </xf>
    <xf numFmtId="0" fontId="33" fillId="2" borderId="3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5" fillId="0" borderId="35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3" fillId="2" borderId="58" xfId="0" applyFont="1" applyFill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</xf>
    <xf numFmtId="0" fontId="32" fillId="0" borderId="0" xfId="0" applyFont="1" applyAlignment="1" applyProtection="1">
      <alignment horizontal="center"/>
    </xf>
    <xf numFmtId="0" fontId="33" fillId="0" borderId="30" xfId="0" applyFont="1" applyFill="1" applyBorder="1" applyAlignment="1" applyProtection="1">
      <alignment horizontal="center" vertical="center"/>
      <protection locked="0"/>
    </xf>
    <xf numFmtId="0" fontId="33" fillId="2" borderId="36" xfId="0" applyFont="1" applyFill="1" applyBorder="1" applyAlignment="1" applyProtection="1">
      <alignment horizontal="center" vertical="center"/>
      <protection locked="0"/>
    </xf>
    <xf numFmtId="0" fontId="57" fillId="0" borderId="19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32" fillId="2" borderId="61" xfId="0" applyFont="1" applyFill="1" applyBorder="1" applyAlignment="1">
      <alignment horizontal="center" wrapText="1"/>
    </xf>
    <xf numFmtId="0" fontId="32" fillId="2" borderId="33" xfId="0" applyFont="1" applyFill="1" applyBorder="1" applyAlignment="1">
      <alignment horizontal="center"/>
    </xf>
    <xf numFmtId="0" fontId="32" fillId="2" borderId="37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102" fillId="16" borderId="29" xfId="0" applyFont="1" applyFill="1" applyBorder="1" applyAlignment="1">
      <alignment horizontal="center" vertical="center"/>
    </xf>
    <xf numFmtId="0" fontId="102" fillId="16" borderId="30" xfId="0" applyFont="1" applyFill="1" applyBorder="1" applyAlignment="1">
      <alignment horizontal="center" vertical="center"/>
    </xf>
    <xf numFmtId="0" fontId="102" fillId="16" borderId="36" xfId="0" applyFont="1" applyFill="1" applyBorder="1" applyAlignment="1">
      <alignment horizontal="center" vertical="center"/>
    </xf>
    <xf numFmtId="0" fontId="102" fillId="16" borderId="29" xfId="0" applyFont="1" applyFill="1" applyBorder="1" applyAlignment="1">
      <alignment horizontal="center" vertical="center" wrapText="1"/>
    </xf>
    <xf numFmtId="0" fontId="102" fillId="16" borderId="36" xfId="0" applyFont="1" applyFill="1" applyBorder="1" applyAlignment="1">
      <alignment horizontal="center" vertical="center" wrapText="1"/>
    </xf>
  </cellXfs>
  <cellStyles count="16">
    <cellStyle name="20% - Accent6" xfId="10"/>
    <cellStyle name="Euro" xfId="2"/>
    <cellStyle name="Euro 2" xfId="3"/>
    <cellStyle name="Euro 3" xfId="4"/>
    <cellStyle name="Hipervínculo" xfId="14" builtinId="8"/>
    <cellStyle name="Millares" xfId="12" builtinId="3"/>
    <cellStyle name="Millares 2" xfId="15"/>
    <cellStyle name="Millares 3" xfId="9"/>
    <cellStyle name="Moneda" xfId="8" builtinId="4"/>
    <cellStyle name="Normal" xfId="0" builtinId="0"/>
    <cellStyle name="Normal 2" xfId="1"/>
    <cellStyle name="Normal 3" xfId="7"/>
    <cellStyle name="Normal 3 2" xfId="13"/>
    <cellStyle name="Normal 4 8" xfId="11"/>
    <cellStyle name="Porcentaje" xfId="6" builtinId="5"/>
    <cellStyle name="Porcentual 2" xf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66676</xdr:colOff>
      <xdr:row>0</xdr:row>
      <xdr:rowOff>19050</xdr:rowOff>
    </xdr:from>
    <xdr:ext cx="858825" cy="257175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77426" y="19050"/>
          <a:ext cx="858825" cy="2571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CPCA-I-01</a:t>
          </a:r>
        </a:p>
      </xdr:txBody>
    </xdr:sp>
    <xdr:clientData/>
  </xdr:oneCellAnchor>
  <xdr:oneCellAnchor>
    <xdr:from>
      <xdr:col>0</xdr:col>
      <xdr:colOff>666750</xdr:colOff>
      <xdr:row>54</xdr:row>
      <xdr:rowOff>0</xdr:rowOff>
    </xdr:from>
    <xdr:ext cx="3200400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66750" y="12696825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C.P.</a:t>
          </a:r>
          <a:r>
            <a:rPr lang="es-MX" sz="1200" baseline="0"/>
            <a:t> Vicente López Arellano </a:t>
          </a:r>
          <a:endParaRPr lang="es-MX" sz="1200"/>
        </a:p>
        <a:p>
          <a:pPr algn="ctr"/>
          <a:r>
            <a:rPr lang="es-MX" sz="1200"/>
            <a:t>Director</a:t>
          </a:r>
          <a:r>
            <a:rPr lang="es-MX" sz="1200" baseline="0"/>
            <a:t> de Administración y Finanzas</a:t>
          </a:r>
        </a:p>
        <a:p>
          <a:pPr algn="ctr"/>
          <a:endParaRPr lang="es-MX" sz="1200"/>
        </a:p>
      </xdr:txBody>
    </xdr:sp>
    <xdr:clientData/>
  </xdr:oneCellAnchor>
  <xdr:oneCellAnchor>
    <xdr:from>
      <xdr:col>3</xdr:col>
      <xdr:colOff>1571625</xdr:colOff>
      <xdr:row>54</xdr:row>
      <xdr:rowOff>0</xdr:rowOff>
    </xdr:from>
    <xdr:ext cx="3305175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086600" y="13325475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Lic.</a:t>
          </a:r>
          <a:r>
            <a:rPr lang="es-MX" sz="1200" baseline="0"/>
            <a:t> Javier Enrique Carrizales Salazar</a:t>
          </a:r>
          <a:endParaRPr lang="es-MX" sz="1200"/>
        </a:p>
        <a:p>
          <a:pPr algn="ctr"/>
          <a:r>
            <a:rPr lang="es-MX" sz="1200"/>
            <a:t>Rector</a:t>
          </a:r>
        </a:p>
      </xdr:txBody>
    </xdr:sp>
    <xdr:clientData/>
  </xdr:oneCellAnchor>
  <xdr:oneCellAnchor>
    <xdr:from>
      <xdr:col>3</xdr:col>
      <xdr:colOff>2486025</xdr:colOff>
      <xdr:row>1</xdr:row>
      <xdr:rowOff>200026</xdr:rowOff>
    </xdr:from>
    <xdr:ext cx="2790824" cy="20955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010525" y="409576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523875</xdr:colOff>
      <xdr:row>0</xdr:row>
      <xdr:rowOff>12143</xdr:rowOff>
    </xdr:from>
    <xdr:ext cx="1325551" cy="254557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848600" y="12143"/>
          <a:ext cx="13255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CPCA-I-02</a:t>
          </a:r>
        </a:p>
      </xdr:txBody>
    </xdr:sp>
    <xdr:clientData/>
  </xdr:oneCellAnchor>
  <xdr:oneCellAnchor>
    <xdr:from>
      <xdr:col>0</xdr:col>
      <xdr:colOff>0</xdr:colOff>
      <xdr:row>72</xdr:row>
      <xdr:rowOff>133349</xdr:rowOff>
    </xdr:from>
    <xdr:ext cx="3200400" cy="657226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16430624"/>
          <a:ext cx="3200400" cy="657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Elaboro</a:t>
          </a:r>
        </a:p>
        <a:p>
          <a:pPr algn="ctr"/>
          <a:r>
            <a:rPr lang="es-MX" sz="1200"/>
            <a:t>Puesto</a:t>
          </a:r>
        </a:p>
      </xdr:txBody>
    </xdr:sp>
    <xdr:clientData/>
  </xdr:oneCellAnchor>
  <xdr:oneCellAnchor>
    <xdr:from>
      <xdr:col>4</xdr:col>
      <xdr:colOff>0</xdr:colOff>
      <xdr:row>72</xdr:row>
      <xdr:rowOff>142875</xdr:rowOff>
    </xdr:from>
    <xdr:ext cx="3305175" cy="695325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638675" y="16440150"/>
          <a:ext cx="3305175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Puesto</a:t>
          </a:r>
        </a:p>
      </xdr:txBody>
    </xdr:sp>
    <xdr:clientData/>
  </xdr:oneCellAnchor>
  <xdr:oneCellAnchor>
    <xdr:from>
      <xdr:col>4</xdr:col>
      <xdr:colOff>1809749</xdr:colOff>
      <xdr:row>2</xdr:row>
      <xdr:rowOff>42333</xdr:rowOff>
    </xdr:from>
    <xdr:ext cx="2790824" cy="20955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529916" y="423333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200025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08660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200025</xdr:colOff>
      <xdr:row>2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7086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200025</xdr:colOff>
      <xdr:row>2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7086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229639</xdr:colOff>
      <xdr:row>0</xdr:row>
      <xdr:rowOff>63500</xdr:rowOff>
    </xdr:from>
    <xdr:ext cx="874535" cy="254557"/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343207" y="63500"/>
          <a:ext cx="87453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CPCA-I-03</a:t>
          </a:r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3019425" cy="662517"/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05833" y="14911917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5820835</xdr:colOff>
      <xdr:row>66</xdr:row>
      <xdr:rowOff>0</xdr:rowOff>
    </xdr:from>
    <xdr:ext cx="2942165" cy="662517"/>
    <xdr:sp macro="" textlink="">
      <xdr:nvSpPr>
        <xdr:cNvPr id="11" name="CuadroTexto 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5926668" y="14911917"/>
          <a:ext cx="294216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6269181</xdr:colOff>
      <xdr:row>2</xdr:row>
      <xdr:rowOff>190500</xdr:rowOff>
    </xdr:from>
    <xdr:ext cx="2790824" cy="209550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81749" y="649432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42</xdr:row>
      <xdr:rowOff>31750</xdr:rowOff>
    </xdr:from>
    <xdr:ext cx="3019425" cy="662517"/>
    <xdr:sp macro="" textlink="">
      <xdr:nvSpPr>
        <xdr:cNvPr id="2" name="CuadroTexto 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90500" y="9429750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1127125</xdr:colOff>
      <xdr:row>42</xdr:row>
      <xdr:rowOff>31750</xdr:rowOff>
    </xdr:from>
    <xdr:ext cx="2942165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5159375" y="9429750"/>
          <a:ext cx="294216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5</xdr:col>
      <xdr:colOff>95415</xdr:colOff>
      <xdr:row>0</xdr:row>
      <xdr:rowOff>0</xdr:rowOff>
    </xdr:from>
    <xdr:ext cx="874535" cy="254557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7582065" y="0"/>
          <a:ext cx="87453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CPCA-I-04</a:t>
          </a:r>
        </a:p>
      </xdr:txBody>
    </xdr:sp>
    <xdr:clientData/>
  </xdr:oneCellAnchor>
  <xdr:oneCellAnchor>
    <xdr:from>
      <xdr:col>3</xdr:col>
      <xdr:colOff>400050</xdr:colOff>
      <xdr:row>1</xdr:row>
      <xdr:rowOff>142875</xdr:rowOff>
    </xdr:from>
    <xdr:ext cx="2790824" cy="20955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610225" y="333375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539115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138623</xdr:colOff>
      <xdr:row>0</xdr:row>
      <xdr:rowOff>38100</xdr:rowOff>
    </xdr:from>
    <xdr:ext cx="874535" cy="254557"/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6657956" y="38100"/>
          <a:ext cx="87453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CPCA-I-05</a:t>
          </a:r>
        </a:p>
      </xdr:txBody>
    </xdr:sp>
    <xdr:clientData/>
  </xdr:oneCellAnchor>
  <xdr:oneCellAnchor>
    <xdr:from>
      <xdr:col>1</xdr:col>
      <xdr:colOff>200025</xdr:colOff>
      <xdr:row>2</xdr:row>
      <xdr:rowOff>142875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5591175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63</xdr:row>
      <xdr:rowOff>114300</xdr:rowOff>
    </xdr:from>
    <xdr:ext cx="2892425" cy="682624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0" y="11620500"/>
          <a:ext cx="2892425" cy="682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4333875</xdr:colOff>
      <xdr:row>63</xdr:row>
      <xdr:rowOff>123825</xdr:rowOff>
    </xdr:from>
    <xdr:ext cx="2817812" cy="722313"/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4333875" y="11630025"/>
          <a:ext cx="2817812" cy="722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4815417</xdr:colOff>
      <xdr:row>1</xdr:row>
      <xdr:rowOff>169333</xdr:rowOff>
    </xdr:from>
    <xdr:ext cx="2790824" cy="209550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815417" y="381000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649165</xdr:colOff>
      <xdr:row>0</xdr:row>
      <xdr:rowOff>30773</xdr:rowOff>
    </xdr:from>
    <xdr:ext cx="1066800" cy="254557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096607" y="30773"/>
          <a:ext cx="106680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CPCA-I-06</a:t>
          </a:r>
        </a:p>
      </xdr:txBody>
    </xdr:sp>
    <xdr:clientData/>
  </xdr:oneCellAnchor>
  <xdr:oneCellAnchor>
    <xdr:from>
      <xdr:col>1</xdr:col>
      <xdr:colOff>87923</xdr:colOff>
      <xdr:row>65</xdr:row>
      <xdr:rowOff>43962</xdr:rowOff>
    </xdr:from>
    <xdr:ext cx="2652346" cy="681404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78423" y="9627577"/>
          <a:ext cx="2652346" cy="681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1</xdr:col>
      <xdr:colOff>3033345</xdr:colOff>
      <xdr:row>65</xdr:row>
      <xdr:rowOff>51288</xdr:rowOff>
    </xdr:from>
    <xdr:ext cx="2850173" cy="67407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3223845" y="9634903"/>
          <a:ext cx="2850173" cy="6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1</xdr:col>
      <xdr:colOff>3585482</xdr:colOff>
      <xdr:row>2</xdr:row>
      <xdr:rowOff>183696</xdr:rowOff>
    </xdr:from>
    <xdr:ext cx="2790824" cy="20955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687536" y="605517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776798</xdr:colOff>
      <xdr:row>0</xdr:row>
      <xdr:rowOff>19050</xdr:rowOff>
    </xdr:from>
    <xdr:ext cx="874535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5558348" y="19050"/>
          <a:ext cx="87453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CPCA-I-07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3019425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95250" y="8277225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571501</xdr:colOff>
      <xdr:row>30</xdr:row>
      <xdr:rowOff>0</xdr:rowOff>
    </xdr:from>
    <xdr:ext cx="2733674" cy="662517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3667126" y="8277225"/>
          <a:ext cx="2733674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533400</xdr:colOff>
      <xdr:row>2</xdr:row>
      <xdr:rowOff>171450</xdr:rowOff>
    </xdr:from>
    <xdr:ext cx="2790824" cy="209550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619500" y="609600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233873</xdr:colOff>
      <xdr:row>0</xdr:row>
      <xdr:rowOff>47625</xdr:rowOff>
    </xdr:from>
    <xdr:ext cx="874535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5599623" y="47625"/>
          <a:ext cx="87453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CPCA-I-08</a:t>
          </a:r>
        </a:p>
      </xdr:txBody>
    </xdr:sp>
    <xdr:clientData/>
  </xdr:oneCellAnchor>
  <xdr:oneCellAnchor>
    <xdr:from>
      <xdr:col>4</xdr:col>
      <xdr:colOff>0</xdr:colOff>
      <xdr:row>2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425767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42</xdr:row>
      <xdr:rowOff>57150</xdr:rowOff>
    </xdr:from>
    <xdr:ext cx="3019425" cy="695325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2875" y="8972550"/>
          <a:ext cx="3019425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0</xdr:colOff>
      <xdr:row>42</xdr:row>
      <xdr:rowOff>47624</xdr:rowOff>
    </xdr:from>
    <xdr:ext cx="3019425" cy="666751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3143250" y="8963024"/>
          <a:ext cx="3019425" cy="666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476250</xdr:colOff>
      <xdr:row>2</xdr:row>
      <xdr:rowOff>179916</xdr:rowOff>
    </xdr:from>
    <xdr:ext cx="2790824" cy="20955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619500" y="613833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295275</xdr:colOff>
      <xdr:row>0</xdr:row>
      <xdr:rowOff>28575</xdr:rowOff>
    </xdr:from>
    <xdr:ext cx="1325551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600825" y="28575"/>
          <a:ext cx="13255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CPCA-I-09</a:t>
          </a:r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3200400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314325" y="851535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3305175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4819650" y="851535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</xdr:txBody>
    </xdr:sp>
    <xdr:clientData/>
  </xdr:oneCellAnchor>
  <xdr:oneCellAnchor>
    <xdr:from>
      <xdr:col>5</xdr:col>
      <xdr:colOff>533400</xdr:colOff>
      <xdr:row>2</xdr:row>
      <xdr:rowOff>133350</xdr:rowOff>
    </xdr:from>
    <xdr:ext cx="2790824" cy="20955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353050" y="533400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0</xdr:row>
      <xdr:rowOff>28575</xdr:rowOff>
    </xdr:from>
    <xdr:ext cx="1325551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7829550" y="28575"/>
          <a:ext cx="13255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CPCA-I-10</a:t>
          </a:r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3200400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0" y="66675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3305175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619625" y="66675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</xdr:txBody>
    </xdr:sp>
    <xdr:clientData/>
  </xdr:oneCellAnchor>
  <xdr:oneCellAnchor>
    <xdr:from>
      <xdr:col>7</xdr:col>
      <xdr:colOff>219075</xdr:colOff>
      <xdr:row>2</xdr:row>
      <xdr:rowOff>142875</xdr:rowOff>
    </xdr:from>
    <xdr:ext cx="2790824" cy="20955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62700" y="542925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  <xdr:twoCellAnchor editAs="oneCell">
    <xdr:from>
      <xdr:col>3</xdr:col>
      <xdr:colOff>133350</xdr:colOff>
      <xdr:row>13</xdr:row>
      <xdr:rowOff>180975</xdr:rowOff>
    </xdr:from>
    <xdr:to>
      <xdr:col>8</xdr:col>
      <xdr:colOff>97101</xdr:colOff>
      <xdr:row>16</xdr:row>
      <xdr:rowOff>127680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9924572">
          <a:off x="3228975" y="4238625"/>
          <a:ext cx="3773751" cy="5182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620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8</xdr:col>
      <xdr:colOff>71948</xdr:colOff>
      <xdr:row>0</xdr:row>
      <xdr:rowOff>76200</xdr:rowOff>
    </xdr:from>
    <xdr:ext cx="874535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6654781" y="76200"/>
          <a:ext cx="87453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CPCA-I-11</a:t>
          </a:r>
        </a:p>
      </xdr:txBody>
    </xdr:sp>
    <xdr:clientData/>
  </xdr:oneCellAnchor>
  <xdr:oneCellAnchor>
    <xdr:from>
      <xdr:col>7</xdr:col>
      <xdr:colOff>0</xdr:colOff>
      <xdr:row>2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53911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603250</xdr:colOff>
      <xdr:row>46</xdr:row>
      <xdr:rowOff>95250</xdr:rowOff>
    </xdr:from>
    <xdr:ext cx="2995083" cy="751417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603250" y="9768417"/>
          <a:ext cx="2995083" cy="75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5</xdr:col>
      <xdr:colOff>317499</xdr:colOff>
      <xdr:row>46</xdr:row>
      <xdr:rowOff>84667</xdr:rowOff>
    </xdr:from>
    <xdr:ext cx="2772833" cy="740834"/>
    <xdr:sp macro="" textlink="">
      <xdr:nvSpPr>
        <xdr:cNvPr id="11" name="CuadroTexto 5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4624916" y="9757834"/>
          <a:ext cx="2772833" cy="7408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5</xdr:col>
      <xdr:colOff>433918</xdr:colOff>
      <xdr:row>2</xdr:row>
      <xdr:rowOff>190500</xdr:rowOff>
    </xdr:from>
    <xdr:ext cx="2790824" cy="209550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699001" y="613833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  <xdr:twoCellAnchor editAs="oneCell">
    <xdr:from>
      <xdr:col>1</xdr:col>
      <xdr:colOff>730250</xdr:colOff>
      <xdr:row>8</xdr:row>
      <xdr:rowOff>31751</xdr:rowOff>
    </xdr:from>
    <xdr:to>
      <xdr:col>6</xdr:col>
      <xdr:colOff>746918</xdr:colOff>
      <xdr:row>10</xdr:row>
      <xdr:rowOff>126623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9924572">
          <a:off x="1989667" y="1746251"/>
          <a:ext cx="3773751" cy="51820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586298</xdr:colOff>
      <xdr:row>0</xdr:row>
      <xdr:rowOff>0</xdr:rowOff>
    </xdr:from>
    <xdr:ext cx="874535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6101273" y="0"/>
          <a:ext cx="87453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CPCA-I-12</a:t>
          </a:r>
        </a:p>
      </xdr:txBody>
    </xdr:sp>
    <xdr:clientData/>
  </xdr:oneCellAnchor>
  <xdr:oneCellAnchor>
    <xdr:from>
      <xdr:col>8</xdr:col>
      <xdr:colOff>0</xdr:colOff>
      <xdr:row>2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5829300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228600</xdr:colOff>
      <xdr:row>2</xdr:row>
      <xdr:rowOff>180975</xdr:rowOff>
    </xdr:from>
    <xdr:ext cx="2790824" cy="20955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238625" y="600075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971550</xdr:colOff>
      <xdr:row>0</xdr:row>
      <xdr:rowOff>0</xdr:rowOff>
    </xdr:from>
    <xdr:ext cx="913712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6877050" y="0"/>
          <a:ext cx="9137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CPCA-II-01</a:t>
          </a:r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7620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7620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</xdr:row>
      <xdr:rowOff>142875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/>
      </xdr:nvSpPr>
      <xdr:spPr>
        <a:xfrm>
          <a:off x="6905625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95250</xdr:colOff>
      <xdr:row>44</xdr:row>
      <xdr:rowOff>104774</xdr:rowOff>
    </xdr:from>
    <xdr:ext cx="3019425" cy="695325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 txBox="1"/>
      </xdr:nvSpPr>
      <xdr:spPr>
        <a:xfrm>
          <a:off x="171450" y="12496799"/>
          <a:ext cx="3019425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4</xdr:col>
      <xdr:colOff>0</xdr:colOff>
      <xdr:row>44</xdr:row>
      <xdr:rowOff>161924</xdr:rowOff>
    </xdr:from>
    <xdr:ext cx="3019425" cy="619125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4095750" y="12553949"/>
          <a:ext cx="3019425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4</xdr:col>
      <xdr:colOff>838200</xdr:colOff>
      <xdr:row>2</xdr:row>
      <xdr:rowOff>161925</xdr:rowOff>
    </xdr:from>
    <xdr:ext cx="2790824" cy="209550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933950" y="571500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190500</xdr:colOff>
      <xdr:row>0</xdr:row>
      <xdr:rowOff>0</xdr:rowOff>
    </xdr:from>
    <xdr:ext cx="1325551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6496050" y="0"/>
          <a:ext cx="13255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CPCA-II-02</a:t>
          </a:r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3200400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180975" y="15687675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</xdr:txBody>
    </xdr:sp>
    <xdr:clientData/>
  </xdr:oneCellAnchor>
  <xdr:oneCellAnchor>
    <xdr:from>
      <xdr:col>4</xdr:col>
      <xdr:colOff>0</xdr:colOff>
      <xdr:row>82</xdr:row>
      <xdr:rowOff>0</xdr:rowOff>
    </xdr:from>
    <xdr:ext cx="3305175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4162425" y="15687675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</xdr:txBody>
    </xdr:sp>
    <xdr:clientData/>
  </xdr:oneCellAnchor>
  <xdr:oneCellAnchor>
    <xdr:from>
      <xdr:col>5</xdr:col>
      <xdr:colOff>219808</xdr:colOff>
      <xdr:row>2</xdr:row>
      <xdr:rowOff>146538</xdr:rowOff>
    </xdr:from>
    <xdr:ext cx="2790824" cy="20955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238750" y="542192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9525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542925</xdr:colOff>
      <xdr:row>0</xdr:row>
      <xdr:rowOff>0</xdr:rowOff>
    </xdr:from>
    <xdr:ext cx="1141062" cy="2926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5276850" y="0"/>
          <a:ext cx="1141062" cy="2926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CPCA-II-03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6953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30</xdr:row>
      <xdr:rowOff>152400</xdr:rowOff>
    </xdr:from>
    <xdr:ext cx="3019425" cy="714375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95250" y="5972175"/>
          <a:ext cx="3019425" cy="714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123825</xdr:colOff>
      <xdr:row>30</xdr:row>
      <xdr:rowOff>142876</xdr:rowOff>
    </xdr:from>
    <xdr:ext cx="3124200" cy="685799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3143250" y="7429501"/>
          <a:ext cx="3124200" cy="6857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547687</xdr:colOff>
      <xdr:row>2</xdr:row>
      <xdr:rowOff>158750</xdr:rowOff>
    </xdr:from>
    <xdr:ext cx="2790824" cy="20955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556000" y="563563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2" name="21 CuadroText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853910</xdr:colOff>
      <xdr:row>0</xdr:row>
      <xdr:rowOff>38100</xdr:rowOff>
    </xdr:from>
    <xdr:ext cx="898002" cy="247649"/>
    <xdr:sp macro="" textlink="">
      <xdr:nvSpPr>
        <xdr:cNvPr id="23" name="22 CuadroText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7997660" y="38100"/>
          <a:ext cx="898002" cy="24764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CPCA-II-04</a:t>
          </a:r>
        </a:p>
      </xdr:txBody>
    </xdr:sp>
    <xdr:clientData/>
  </xdr:oneCellAnchor>
  <xdr:oneCellAnchor>
    <xdr:from>
      <xdr:col>0</xdr:col>
      <xdr:colOff>635453</xdr:colOff>
      <xdr:row>80</xdr:row>
      <xdr:rowOff>25855</xdr:rowOff>
    </xdr:from>
    <xdr:ext cx="3429000" cy="666749"/>
    <xdr:sp macro="" textlink="">
      <xdr:nvSpPr>
        <xdr:cNvPr id="24" name="CuadroTexto 5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635453" y="16247513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703490</xdr:colOff>
      <xdr:row>80</xdr:row>
      <xdr:rowOff>6222</xdr:rowOff>
    </xdr:from>
    <xdr:ext cx="3181350" cy="628650"/>
    <xdr:sp macro="" textlink="">
      <xdr:nvSpPr>
        <xdr:cNvPr id="25" name="CuadroTexto 5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4941143" y="16227880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728954</xdr:colOff>
      <xdr:row>3</xdr:row>
      <xdr:rowOff>136072</xdr:rowOff>
    </xdr:from>
    <xdr:ext cx="2790824" cy="20955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609184" y="748393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0</xdr:row>
      <xdr:rowOff>19051</xdr:rowOff>
    </xdr:from>
    <xdr:ext cx="1019173" cy="2667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7258050" y="19051"/>
          <a:ext cx="1019173" cy="266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CPCA-II-05</a:t>
          </a:r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409575" y="30660975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</xdr:txBody>
    </xdr:sp>
    <xdr:clientData/>
  </xdr:oneCellAnchor>
  <xdr:oneCellAnchor>
    <xdr:from>
      <xdr:col>3</xdr:col>
      <xdr:colOff>0</xdr:colOff>
      <xdr:row>160</xdr:row>
      <xdr:rowOff>0</xdr:rowOff>
    </xdr:from>
    <xdr:ext cx="330517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4476750" y="30660975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4</xdr:col>
      <xdr:colOff>257175</xdr:colOff>
      <xdr:row>3</xdr:row>
      <xdr:rowOff>171450</xdr:rowOff>
    </xdr:from>
    <xdr:ext cx="2790824" cy="20955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172200" y="752475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3048000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371475</xdr:colOff>
      <xdr:row>0</xdr:row>
      <xdr:rowOff>85725</xdr:rowOff>
    </xdr:from>
    <xdr:ext cx="1447112" cy="254557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6305550" y="85725"/>
          <a:ext cx="14471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CPCA-II-06</a:t>
          </a:r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 txBox="1"/>
      </xdr:nvSpPr>
      <xdr:spPr>
        <a:xfrm>
          <a:off x="3048000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 txBox="1"/>
      </xdr:nvSpPr>
      <xdr:spPr>
        <a:xfrm>
          <a:off x="30480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596830</xdr:colOff>
      <xdr:row>28</xdr:row>
      <xdr:rowOff>0</xdr:rowOff>
    </xdr:from>
    <xdr:ext cx="184731" cy="254557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 txBox="1"/>
      </xdr:nvSpPr>
      <xdr:spPr>
        <a:xfrm>
          <a:off x="10293280" y="6991350"/>
          <a:ext cx="18473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/>
      </xdr:nvSpPr>
      <xdr:spPr>
        <a:xfrm>
          <a:off x="30289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 txBox="1"/>
      </xdr:nvSpPr>
      <xdr:spPr>
        <a:xfrm>
          <a:off x="30289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</xdr:row>
      <xdr:rowOff>142875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 txBox="1"/>
      </xdr:nvSpPr>
      <xdr:spPr>
        <a:xfrm>
          <a:off x="72675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600075</xdr:colOff>
      <xdr:row>19</xdr:row>
      <xdr:rowOff>19050</xdr:rowOff>
    </xdr:from>
    <xdr:ext cx="3009900" cy="647700"/>
    <xdr:sp macro="" textlink="">
      <xdr:nvSpPr>
        <xdr:cNvPr id="14" name="CuadroTexto 5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 txBox="1"/>
      </xdr:nvSpPr>
      <xdr:spPr>
        <a:xfrm>
          <a:off x="600075" y="4762500"/>
          <a:ext cx="3009900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295275</xdr:colOff>
      <xdr:row>19</xdr:row>
      <xdr:rowOff>9524</xdr:rowOff>
    </xdr:from>
    <xdr:ext cx="2952750" cy="657226"/>
    <xdr:sp macro="" textlink="">
      <xdr:nvSpPr>
        <xdr:cNvPr id="16" name="CuadroTexto 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 txBox="1"/>
      </xdr:nvSpPr>
      <xdr:spPr>
        <a:xfrm>
          <a:off x="4448175" y="4752974"/>
          <a:ext cx="2952750" cy="657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781050</xdr:colOff>
      <xdr:row>3</xdr:row>
      <xdr:rowOff>171450</xdr:rowOff>
    </xdr:from>
    <xdr:ext cx="2790824" cy="209550"/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943475" y="781050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17182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3171825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/>
      </xdr:nvSpPr>
      <xdr:spPr>
        <a:xfrm>
          <a:off x="3171825" y="1717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397532</xdr:colOff>
      <xdr:row>0</xdr:row>
      <xdr:rowOff>0</xdr:rowOff>
    </xdr:from>
    <xdr:ext cx="1478446" cy="254557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 txBox="1"/>
      </xdr:nvSpPr>
      <xdr:spPr>
        <a:xfrm>
          <a:off x="7644815" y="0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CPCA-II-07</a:t>
          </a:r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 txBox="1"/>
      </xdr:nvSpPr>
      <xdr:spPr>
        <a:xfrm>
          <a:off x="25527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 txBox="1"/>
      </xdr:nvSpPr>
      <xdr:spPr>
        <a:xfrm>
          <a:off x="25527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 txBox="1"/>
      </xdr:nvSpPr>
      <xdr:spPr>
        <a:xfrm>
          <a:off x="25527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</xdr:row>
      <xdr:rowOff>142875</xdr:rowOff>
    </xdr:from>
    <xdr:ext cx="184731" cy="264560"/>
    <xdr:sp macro="" textlink="">
      <xdr:nvSpPr>
        <xdr:cNvPr id="18" name="4 CuadroTexto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SpPr txBox="1"/>
      </xdr:nvSpPr>
      <xdr:spPr>
        <a:xfrm>
          <a:off x="709612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24" name="4 CuadroTexto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SpPr txBox="1"/>
      </xdr:nvSpPr>
      <xdr:spPr>
        <a:xfrm>
          <a:off x="7727674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29" name="4 CuadroTexto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SpPr txBox="1"/>
      </xdr:nvSpPr>
      <xdr:spPr>
        <a:xfrm>
          <a:off x="7727674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571500</xdr:colOff>
      <xdr:row>33</xdr:row>
      <xdr:rowOff>19051</xdr:rowOff>
    </xdr:from>
    <xdr:ext cx="3009900" cy="647700"/>
    <xdr:sp macro="" textlink="">
      <xdr:nvSpPr>
        <xdr:cNvPr id="30" name="CuadroTexto 5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SpPr txBox="1"/>
      </xdr:nvSpPr>
      <xdr:spPr>
        <a:xfrm>
          <a:off x="571500" y="8810626"/>
          <a:ext cx="3009900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933450</xdr:colOff>
      <xdr:row>33</xdr:row>
      <xdr:rowOff>9525</xdr:rowOff>
    </xdr:from>
    <xdr:ext cx="2952750" cy="657226"/>
    <xdr:sp macro="" textlink="">
      <xdr:nvSpPr>
        <xdr:cNvPr id="31" name="CuadroTexto 5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SpPr txBox="1"/>
      </xdr:nvSpPr>
      <xdr:spPr>
        <a:xfrm>
          <a:off x="5019675" y="8801100"/>
          <a:ext cx="2952750" cy="657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753717</xdr:colOff>
      <xdr:row>3</xdr:row>
      <xdr:rowOff>157370</xdr:rowOff>
    </xdr:from>
    <xdr:ext cx="2790824" cy="209550"/>
    <xdr:sp macro="" textlink="">
      <xdr:nvSpPr>
        <xdr:cNvPr id="33" name="32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234608" y="778566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685801</xdr:colOff>
      <xdr:row>0</xdr:row>
      <xdr:rowOff>19050</xdr:rowOff>
    </xdr:from>
    <xdr:ext cx="1228724" cy="26670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6219826" y="19050"/>
          <a:ext cx="1228724" cy="266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CPCA-II-08</a:t>
          </a:r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3200400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 txBox="1"/>
      </xdr:nvSpPr>
      <xdr:spPr>
        <a:xfrm>
          <a:off x="0" y="653415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</xdr:txBody>
    </xdr:sp>
    <xdr:clientData/>
  </xdr:oneCellAnchor>
  <xdr:oneCellAnchor>
    <xdr:from>
      <xdr:col>3</xdr:col>
      <xdr:colOff>0</xdr:colOff>
      <xdr:row>34</xdr:row>
      <xdr:rowOff>0</xdr:rowOff>
    </xdr:from>
    <xdr:ext cx="3305175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3257550" y="653415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</xdr:txBody>
    </xdr:sp>
    <xdr:clientData/>
  </xdr:oneCellAnchor>
  <xdr:oneCellAnchor>
    <xdr:from>
      <xdr:col>4</xdr:col>
      <xdr:colOff>28575</xdr:colOff>
      <xdr:row>3</xdr:row>
      <xdr:rowOff>142875</xdr:rowOff>
    </xdr:from>
    <xdr:ext cx="2790824" cy="20955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705350" y="666750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/>
      </xdr:nvSpPr>
      <xdr:spPr>
        <a:xfrm>
          <a:off x="7743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301073</xdr:colOff>
      <xdr:row>0</xdr:row>
      <xdr:rowOff>16566</xdr:rowOff>
    </xdr:from>
    <xdr:ext cx="1478446" cy="254557"/>
    <xdr:sp macro="" textlink="">
      <xdr:nvSpPr>
        <xdr:cNvPr id="10" name="11 CuadroTexto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 txBox="1"/>
      </xdr:nvSpPr>
      <xdr:spPr>
        <a:xfrm>
          <a:off x="6616148" y="16566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CPCA-II-09</a:t>
          </a:r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15" name="4 CuadroTexto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/>
      </xdr:nvSpPr>
      <xdr:spPr>
        <a:xfrm>
          <a:off x="7743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0" name="4 CuadroTexto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SpPr txBox="1"/>
      </xdr:nvSpPr>
      <xdr:spPr>
        <a:xfrm>
          <a:off x="7743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3019425" cy="662517"/>
    <xdr:sp macro="" textlink="">
      <xdr:nvSpPr>
        <xdr:cNvPr id="22" name="CuadroTexto 5">
          <a:extLst>
            <a:ext uri="{FF2B5EF4-FFF2-40B4-BE49-F238E27FC236}">
              <a16:creationId xmlns:a16="http://schemas.microsoft.com/office/drawing/2014/main" id="{00000000-0008-0000-1500-000016000000}"/>
            </a:ext>
          </a:extLst>
        </xdr:cNvPr>
        <xdr:cNvSpPr txBox="1"/>
      </xdr:nvSpPr>
      <xdr:spPr>
        <a:xfrm>
          <a:off x="0" y="5038725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3019425" cy="662517"/>
    <xdr:sp macro="" textlink="">
      <xdr:nvSpPr>
        <xdr:cNvPr id="24" name="CuadroTexto 5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SpPr txBox="1"/>
      </xdr:nvSpPr>
      <xdr:spPr>
        <a:xfrm>
          <a:off x="4486275" y="5038725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800100</xdr:colOff>
      <xdr:row>3</xdr:row>
      <xdr:rowOff>161925</xdr:rowOff>
    </xdr:from>
    <xdr:ext cx="2790824" cy="209550"/>
    <xdr:sp macro="" textlink="">
      <xdr:nvSpPr>
        <xdr:cNvPr id="25" name="2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286375" y="790575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 txBox="1"/>
      </xdr:nvSpPr>
      <xdr:spPr>
        <a:xfrm>
          <a:off x="7743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" name="4 CuadroTexto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 txBox="1"/>
      </xdr:nvSpPr>
      <xdr:spPr>
        <a:xfrm>
          <a:off x="7743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20" name="4 CuadroTexto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SpPr txBox="1"/>
      </xdr:nvSpPr>
      <xdr:spPr>
        <a:xfrm>
          <a:off x="7743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355738</xdr:colOff>
      <xdr:row>0</xdr:row>
      <xdr:rowOff>49695</xdr:rowOff>
    </xdr:from>
    <xdr:ext cx="1478446" cy="254557"/>
    <xdr:sp macro="" textlink="">
      <xdr:nvSpPr>
        <xdr:cNvPr id="21" name="11 CuadroTexto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SpPr txBox="1"/>
      </xdr:nvSpPr>
      <xdr:spPr>
        <a:xfrm>
          <a:off x="6670813" y="49695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CPCA-II-10</a:t>
          </a:r>
        </a:p>
      </xdr:txBody>
    </xdr:sp>
    <xdr:clientData/>
  </xdr:oneCellAnchor>
  <xdr:oneCellAnchor>
    <xdr:from>
      <xdr:col>0</xdr:col>
      <xdr:colOff>533400</xdr:colOff>
      <xdr:row>23</xdr:row>
      <xdr:rowOff>0</xdr:rowOff>
    </xdr:from>
    <xdr:ext cx="3038475" cy="662517"/>
    <xdr:sp macro="" textlink="">
      <xdr:nvSpPr>
        <xdr:cNvPr id="23" name="CuadroTexto 5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SpPr txBox="1"/>
      </xdr:nvSpPr>
      <xdr:spPr>
        <a:xfrm>
          <a:off x="533400" y="5610225"/>
          <a:ext cx="30384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3019425" cy="662517"/>
    <xdr:sp macro="" textlink="">
      <xdr:nvSpPr>
        <xdr:cNvPr id="25" name="CuadroTexto 5">
          <a:extLst>
            <a:ext uri="{FF2B5EF4-FFF2-40B4-BE49-F238E27FC236}">
              <a16:creationId xmlns:a16="http://schemas.microsoft.com/office/drawing/2014/main" id="{00000000-0008-0000-1600-000019000000}"/>
            </a:ext>
          </a:extLst>
        </xdr:cNvPr>
        <xdr:cNvSpPr txBox="1"/>
      </xdr:nvSpPr>
      <xdr:spPr>
        <a:xfrm>
          <a:off x="4486275" y="5610225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790575</xdr:colOff>
      <xdr:row>3</xdr:row>
      <xdr:rowOff>171450</xdr:rowOff>
    </xdr:from>
    <xdr:ext cx="2790824" cy="209550"/>
    <xdr:sp macro="" textlink="">
      <xdr:nvSpPr>
        <xdr:cNvPr id="24" name="23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276850" y="800100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733425</xdr:colOff>
      <xdr:row>3</xdr:row>
      <xdr:rowOff>142875</xdr:rowOff>
    </xdr:from>
    <xdr:ext cx="838200" cy="264560"/>
    <xdr:sp macro="" textlink="">
      <xdr:nvSpPr>
        <xdr:cNvPr id="12" name="5 CuadroText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181350" y="971550"/>
          <a:ext cx="8382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24479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/>
      </xdr:nvSpPr>
      <xdr:spPr>
        <a:xfrm>
          <a:off x="24479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 txBox="1"/>
      </xdr:nvSpPr>
      <xdr:spPr>
        <a:xfrm>
          <a:off x="24479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 txBox="1"/>
      </xdr:nvSpPr>
      <xdr:spPr>
        <a:xfrm>
          <a:off x="24479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17" name="4 CuadroTexto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 txBox="1"/>
      </xdr:nvSpPr>
      <xdr:spPr>
        <a:xfrm>
          <a:off x="54578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22363</xdr:colOff>
      <xdr:row>0</xdr:row>
      <xdr:rowOff>49695</xdr:rowOff>
    </xdr:from>
    <xdr:ext cx="1478446" cy="254557"/>
    <xdr:sp macro="" textlink="">
      <xdr:nvSpPr>
        <xdr:cNvPr id="18" name="11 CuadroTexto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 txBox="1"/>
      </xdr:nvSpPr>
      <xdr:spPr>
        <a:xfrm>
          <a:off x="5480188" y="49695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CPCA-II-11</a:t>
          </a:r>
        </a:p>
      </xdr:txBody>
    </xdr:sp>
    <xdr:clientData/>
  </xdr:oneCellAnchor>
  <xdr:oneCellAnchor>
    <xdr:from>
      <xdr:col>0</xdr:col>
      <xdr:colOff>485775</xdr:colOff>
      <xdr:row>45</xdr:row>
      <xdr:rowOff>0</xdr:rowOff>
    </xdr:from>
    <xdr:ext cx="2733674" cy="638175"/>
    <xdr:sp macro="" textlink="">
      <xdr:nvSpPr>
        <xdr:cNvPr id="19" name="CuadroTexto 5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 txBox="1"/>
      </xdr:nvSpPr>
      <xdr:spPr>
        <a:xfrm>
          <a:off x="485775" y="9963150"/>
          <a:ext cx="2733674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628651</xdr:colOff>
      <xdr:row>45</xdr:row>
      <xdr:rowOff>0</xdr:rowOff>
    </xdr:from>
    <xdr:ext cx="3009900" cy="662517"/>
    <xdr:sp macro="" textlink="">
      <xdr:nvSpPr>
        <xdr:cNvPr id="20" name="CuadroTexto 5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 txBox="1"/>
      </xdr:nvSpPr>
      <xdr:spPr>
        <a:xfrm>
          <a:off x="3829051" y="9963150"/>
          <a:ext cx="30099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169334</xdr:colOff>
      <xdr:row>3</xdr:row>
      <xdr:rowOff>169334</xdr:rowOff>
    </xdr:from>
    <xdr:ext cx="2790824" cy="209550"/>
    <xdr:sp macro="" textlink="">
      <xdr:nvSpPr>
        <xdr:cNvPr id="22" name="21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053417" y="804334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561975</xdr:colOff>
      <xdr:row>1</xdr:row>
      <xdr:rowOff>0</xdr:rowOff>
    </xdr:from>
    <xdr:ext cx="923924" cy="306917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7949142" y="296332"/>
          <a:ext cx="923924" cy="3069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CPCA-II-12</a:t>
          </a:r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3200400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/>
      </xdr:nvSpPr>
      <xdr:spPr>
        <a:xfrm>
          <a:off x="762000" y="166497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3305175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5076825" y="166497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</xdr:txBody>
    </xdr:sp>
    <xdr:clientData/>
  </xdr:oneCellAnchor>
  <xdr:oneCellAnchor>
    <xdr:from>
      <xdr:col>4</xdr:col>
      <xdr:colOff>190499</xdr:colOff>
      <xdr:row>3</xdr:row>
      <xdr:rowOff>42333</xdr:rowOff>
    </xdr:from>
    <xdr:ext cx="2790824" cy="20955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053666" y="582083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3432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647701</xdr:colOff>
      <xdr:row>0</xdr:row>
      <xdr:rowOff>42522</xdr:rowOff>
    </xdr:from>
    <xdr:ext cx="1314450" cy="255134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/>
      </xdr:nvSpPr>
      <xdr:spPr>
        <a:xfrm>
          <a:off x="7181851" y="42522"/>
          <a:ext cx="1314450" cy="25513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CPCA-II-13</a:t>
          </a:r>
        </a:p>
      </xdr:txBody>
    </xdr:sp>
    <xdr:clientData/>
  </xdr:oneCellAnchor>
  <xdr:oneCellAnchor>
    <xdr:from>
      <xdr:col>2</xdr:col>
      <xdr:colOff>0</xdr:colOff>
      <xdr:row>3</xdr:row>
      <xdr:rowOff>142875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/>
      </xdr:nvSpPr>
      <xdr:spPr>
        <a:xfrm>
          <a:off x="33432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 txBox="1"/>
      </xdr:nvSpPr>
      <xdr:spPr>
        <a:xfrm>
          <a:off x="67341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3200400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 txBox="1"/>
      </xdr:nvSpPr>
      <xdr:spPr>
        <a:xfrm>
          <a:off x="695325" y="100203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</xdr:txBody>
    </xdr:sp>
    <xdr:clientData/>
  </xdr:oneCellAnchor>
  <xdr:oneCellAnchor>
    <xdr:from>
      <xdr:col>4</xdr:col>
      <xdr:colOff>95251</xdr:colOff>
      <xdr:row>199</xdr:row>
      <xdr:rowOff>200024</xdr:rowOff>
    </xdr:from>
    <xdr:ext cx="2933699" cy="676275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/>
      </xdr:nvSpPr>
      <xdr:spPr>
        <a:xfrm>
          <a:off x="5133976" y="7820024"/>
          <a:ext cx="2933699" cy="676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</xdr:txBody>
    </xdr:sp>
    <xdr:clientData/>
  </xdr:oneCellAnchor>
  <xdr:oneCellAnchor>
    <xdr:from>
      <xdr:col>4</xdr:col>
      <xdr:colOff>666750</xdr:colOff>
      <xdr:row>3</xdr:row>
      <xdr:rowOff>133350</xdr:rowOff>
    </xdr:from>
    <xdr:ext cx="2514600" cy="219075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629275" y="742950"/>
          <a:ext cx="2514600" cy="2190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457201</xdr:colOff>
      <xdr:row>0</xdr:row>
      <xdr:rowOff>21668</xdr:rowOff>
    </xdr:from>
    <xdr:ext cx="1087426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5753101" y="21668"/>
          <a:ext cx="108742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CPCA-II-14</a:t>
          </a:r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3200400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/>
      </xdr:nvSpPr>
      <xdr:spPr>
        <a:xfrm>
          <a:off x="0" y="74676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</xdr:txBody>
    </xdr:sp>
    <xdr:clientData/>
  </xdr:oneCellAnchor>
  <xdr:oneCellAnchor>
    <xdr:from>
      <xdr:col>3</xdr:col>
      <xdr:colOff>0</xdr:colOff>
      <xdr:row>34</xdr:row>
      <xdr:rowOff>0</xdr:rowOff>
    </xdr:from>
    <xdr:ext cx="3305175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/>
      </xdr:nvSpPr>
      <xdr:spPr>
        <a:xfrm>
          <a:off x="3771900" y="74676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</xdr:txBody>
    </xdr:sp>
    <xdr:clientData/>
  </xdr:oneCellAnchor>
  <xdr:oneCellAnchor>
    <xdr:from>
      <xdr:col>3</xdr:col>
      <xdr:colOff>190500</xdr:colOff>
      <xdr:row>3</xdr:row>
      <xdr:rowOff>114300</xdr:rowOff>
    </xdr:from>
    <xdr:ext cx="2790824" cy="20955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962400" y="714375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525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760750</xdr:colOff>
      <xdr:row>0</xdr:row>
      <xdr:rowOff>0</xdr:rowOff>
    </xdr:from>
    <xdr:ext cx="913712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/>
      </xdr:nvSpPr>
      <xdr:spPr>
        <a:xfrm>
          <a:off x="6778818" y="0"/>
          <a:ext cx="9137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CPCA-II-15</a:t>
          </a:r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/>
      </xdr:nvSpPr>
      <xdr:spPr>
        <a:xfrm>
          <a:off x="47339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3426892</xdr:colOff>
      <xdr:row>2</xdr:row>
      <xdr:rowOff>195723</xdr:rowOff>
    </xdr:from>
    <xdr:ext cx="647870" cy="239809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/>
      </xdr:nvSpPr>
      <xdr:spPr>
        <a:xfrm>
          <a:off x="3426892" y="809556"/>
          <a:ext cx="647870" cy="2398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000" b="1">
              <a:latin typeface="Arial" pitchFamily="34" charset="0"/>
              <a:cs typeface="Arial" pitchFamily="34" charset="0"/>
            </a:rPr>
            <a:t>(Pesos)</a:t>
          </a:r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/>
      </xdr:nvSpPr>
      <xdr:spPr>
        <a:xfrm>
          <a:off x="4222750" y="9789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709083</xdr:colOff>
      <xdr:row>43</xdr:row>
      <xdr:rowOff>0</xdr:rowOff>
    </xdr:from>
    <xdr:ext cx="3143250" cy="662517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/>
      </xdr:nvSpPr>
      <xdr:spPr>
        <a:xfrm>
          <a:off x="709083" y="9398000"/>
          <a:ext cx="314325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3019425" cy="662517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/>
      </xdr:nvSpPr>
      <xdr:spPr>
        <a:xfrm>
          <a:off x="4222750" y="9154583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571500</xdr:colOff>
      <xdr:row>2</xdr:row>
      <xdr:rowOff>147205</xdr:rowOff>
    </xdr:from>
    <xdr:ext cx="2790824" cy="209550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875068" y="554182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115997</xdr:colOff>
      <xdr:row>0</xdr:row>
      <xdr:rowOff>0</xdr:rowOff>
    </xdr:from>
    <xdr:ext cx="913712" cy="254557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/>
      </xdr:nvSpPr>
      <xdr:spPr>
        <a:xfrm>
          <a:off x="5411897" y="0"/>
          <a:ext cx="9137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CPCA-II-16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 txBox="1"/>
      </xdr:nvSpPr>
      <xdr:spPr>
        <a:xfrm>
          <a:off x="7743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3019425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 txBox="1"/>
      </xdr:nvSpPr>
      <xdr:spPr>
        <a:xfrm>
          <a:off x="285750" y="9058275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400051</xdr:colOff>
      <xdr:row>33</xdr:row>
      <xdr:rowOff>0</xdr:rowOff>
    </xdr:from>
    <xdr:ext cx="2895599" cy="662517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 txBox="1"/>
      </xdr:nvSpPr>
      <xdr:spPr>
        <a:xfrm>
          <a:off x="3457576" y="9058275"/>
          <a:ext cx="2895599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476250</xdr:colOff>
      <xdr:row>2</xdr:row>
      <xdr:rowOff>171450</xdr:rowOff>
    </xdr:from>
    <xdr:ext cx="2790824" cy="20955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543300" y="590550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  <xdr:twoCellAnchor editAs="oneCell">
    <xdr:from>
      <xdr:col>1</xdr:col>
      <xdr:colOff>971550</xdr:colOff>
      <xdr:row>11</xdr:row>
      <xdr:rowOff>152400</xdr:rowOff>
    </xdr:from>
    <xdr:to>
      <xdr:col>3</xdr:col>
      <xdr:colOff>849576</xdr:colOff>
      <xdr:row>13</xdr:row>
      <xdr:rowOff>156255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0212594">
          <a:off x="1257300" y="3057525"/>
          <a:ext cx="3773751" cy="51820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752055</xdr:colOff>
      <xdr:row>0</xdr:row>
      <xdr:rowOff>0</xdr:rowOff>
    </xdr:from>
    <xdr:ext cx="913712" cy="254557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 txBox="1"/>
      </xdr:nvSpPr>
      <xdr:spPr>
        <a:xfrm>
          <a:off x="5525138" y="0"/>
          <a:ext cx="9137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CPCA-II-17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 txBox="1"/>
      </xdr:nvSpPr>
      <xdr:spPr>
        <a:xfrm>
          <a:off x="47910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322791</xdr:colOff>
      <xdr:row>34</xdr:row>
      <xdr:rowOff>42334</xdr:rowOff>
    </xdr:from>
    <xdr:ext cx="2925416" cy="609013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22791" y="7842251"/>
          <a:ext cx="292541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723900</xdr:colOff>
      <xdr:row>34</xdr:row>
      <xdr:rowOff>46565</xdr:rowOff>
    </xdr:from>
    <xdr:ext cx="2855141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 txBox="1"/>
      </xdr:nvSpPr>
      <xdr:spPr>
        <a:xfrm>
          <a:off x="4216400" y="8058148"/>
          <a:ext cx="2855141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465666</xdr:colOff>
      <xdr:row>2</xdr:row>
      <xdr:rowOff>190500</xdr:rowOff>
    </xdr:from>
    <xdr:ext cx="2790824" cy="20955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524249" y="613833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  <xdr:twoCellAnchor editAs="oneCell">
    <xdr:from>
      <xdr:col>1</xdr:col>
      <xdr:colOff>783165</xdr:colOff>
      <xdr:row>12</xdr:row>
      <xdr:rowOff>126999</xdr:rowOff>
    </xdr:from>
    <xdr:to>
      <xdr:col>3</xdr:col>
      <xdr:colOff>111916</xdr:colOff>
      <xdr:row>14</xdr:row>
      <xdr:rowOff>179538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0212594">
          <a:off x="1111248" y="2656416"/>
          <a:ext cx="3773751" cy="51820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2" name="7 CuadroText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476250</xdr:colOff>
      <xdr:row>0</xdr:row>
      <xdr:rowOff>93593</xdr:rowOff>
    </xdr:from>
    <xdr:ext cx="1638301" cy="287408"/>
    <xdr:sp macro="" textlink="">
      <xdr:nvSpPr>
        <xdr:cNvPr id="3" name="11 CuadroTexto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/>
      </xdr:nvSpPr>
      <xdr:spPr>
        <a:xfrm>
          <a:off x="5981700" y="93593"/>
          <a:ext cx="1638301" cy="28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CPCA-III-01</a:t>
          </a:r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2925416" cy="609013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0" y="8953500"/>
          <a:ext cx="292541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2855141" cy="662517"/>
    <xdr:sp macro="" textlink="">
      <xdr:nvSpPr>
        <xdr:cNvPr id="11" name="CuadroTexto 5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SpPr txBox="1"/>
      </xdr:nvSpPr>
      <xdr:spPr>
        <a:xfrm>
          <a:off x="3933825" y="8953500"/>
          <a:ext cx="2855141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190500</xdr:colOff>
      <xdr:row>2</xdr:row>
      <xdr:rowOff>171450</xdr:rowOff>
    </xdr:from>
    <xdr:ext cx="2790824" cy="209550"/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943475" y="590550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259911</xdr:colOff>
      <xdr:row>0</xdr:row>
      <xdr:rowOff>21167</xdr:rowOff>
    </xdr:from>
    <xdr:ext cx="952890" cy="254557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 txBox="1"/>
      </xdr:nvSpPr>
      <xdr:spPr>
        <a:xfrm>
          <a:off x="5805578" y="21167"/>
          <a:ext cx="95289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CPCA-III-03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2925416" cy="609013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 txBox="1"/>
      </xdr:nvSpPr>
      <xdr:spPr>
        <a:xfrm>
          <a:off x="127000" y="8784167"/>
          <a:ext cx="292541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2855141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 txBox="1"/>
      </xdr:nvSpPr>
      <xdr:spPr>
        <a:xfrm>
          <a:off x="3831167" y="8784167"/>
          <a:ext cx="2855141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158750</xdr:colOff>
      <xdr:row>3</xdr:row>
      <xdr:rowOff>21166</xdr:rowOff>
    </xdr:from>
    <xdr:ext cx="2790824" cy="20955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989917" y="656166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  <xdr:twoCellAnchor editAs="oneCell">
    <xdr:from>
      <xdr:col>1</xdr:col>
      <xdr:colOff>1629833</xdr:colOff>
      <xdr:row>16</xdr:row>
      <xdr:rowOff>201083</xdr:rowOff>
    </xdr:from>
    <xdr:to>
      <xdr:col>3</xdr:col>
      <xdr:colOff>1699417</xdr:colOff>
      <xdr:row>19</xdr:row>
      <xdr:rowOff>84288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9984505">
          <a:off x="1756833" y="3778250"/>
          <a:ext cx="3773751" cy="51820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" name="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" name="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" name="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" name="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" name="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" name="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" name="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" name="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" name="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" name="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" name="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" name="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" name="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" name="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" name="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" name="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" name="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" name="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" name="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7" name="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" name="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" name="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" name="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" name="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" name="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" name="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" name="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" name="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" name="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" name="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" name="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" name="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" name="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" name="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2" name="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" name="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" name="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" name="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" name="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" name="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" name="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" name="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" name="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" name="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" name="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" name="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" name="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" name="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" name="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" name="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" name="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9" name="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0" name="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" name="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2" name="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" name="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" name="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" name="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" name="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" name="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" name="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" name="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" name="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" name="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" name="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" name="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" name="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" name="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" name="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7" name="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" name="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" name="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0" name="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" name="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" name="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" name="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" name="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" name="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" name="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" name="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" name="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" name="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" name="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1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2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3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4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5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6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7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9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00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01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02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" name="1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" name="1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" name="1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" name="1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" name="1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" name="1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" name="1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" name="1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" name="1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" name="1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3" name="1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" name="1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" name="1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6" name="1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" name="1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" name="1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" name="1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" name="1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" name="1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0" name="1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1" name="1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" name="1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3" name="1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4" name="1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" name="1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" name="1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" name="1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" name="1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" name="1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" name="1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" name="1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" name="1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" name="1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8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9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1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6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9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3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4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6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1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4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5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6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7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8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9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0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1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2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3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4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5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6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7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8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9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0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1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6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9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4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69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0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1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2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3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4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5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6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7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8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9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0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1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2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3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4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5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98" name="30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99" name="30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0" name="30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1" name="30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2" name="30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3" name="31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4" name="31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5" name="31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6" name="31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7" name="31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8" name="31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9" name="31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0" name="31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1" name="31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2" name="31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3" name="32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4" name="32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5" name="32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6" name="32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7" name="32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" name="32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9" name="32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0" name="32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1" name="32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2" name="32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3" name="33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4" name="33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5" name="33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6" name="33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7" name="33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8" name="33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9" name="33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0" name="33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1" name="33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2" name="33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3" name="34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4" name="34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5" name="34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6" name="34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7" name="34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8" name="34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9" name="34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0" name="34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1" name="34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2" name="34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3" name="35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4" name="35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5" name="35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6" name="35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7" name="35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8" name="35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9" name="35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0" name="35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1" name="35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2" name="35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3" name="36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4" name="36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5" name="36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6" name="36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7" name="36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8" name="36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9" name="36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0" name="36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1" name="36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2" name="36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3" name="37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4" name="37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5" name="37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6" name="37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7" name="37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8" name="37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9" name="37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0" name="37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1" name="37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2" name="37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3" name="38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4" name="38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5" name="38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6" name="38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7" name="38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8" name="38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9" name="38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0" name="38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1" name="38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2" name="38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3" name="39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4" name="39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5" name="39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6" name="39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7" name="39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8" name="39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" name="39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0" name="39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1" name="39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2" name="39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3" name="40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4" name="40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5" name="40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6" name="40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7" name="40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8" name="40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9" name="40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0" name="40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1" name="40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2" name="40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3" name="41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4" name="41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5" name="41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6" name="41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7" name="41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8" name="41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9" name="41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0" name="41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1" name="41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2" name="41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3" name="42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4" name="42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5" name="42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16" name="423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17" name="424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18" name="425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19" name="426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0" name="427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1" name="428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2" name="429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3" name="430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4" name="431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5" name="432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6" name="433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7" name="434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8" name="435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9" name="436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0" name="437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" name="438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" name="439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" name="44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4" name="44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5" name="44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6" name="44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7" name="44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8" name="44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9" name="44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0" name="44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1" name="44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2" name="44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3" name="45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4" name="45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46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47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48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49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0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1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3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4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5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6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7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6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7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9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0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5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0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1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2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3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4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5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6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7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8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9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0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1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2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3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8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4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5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1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2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3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4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5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6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7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8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9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0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1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2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3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4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5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6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7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8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9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0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1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2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3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4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5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6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7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8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9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90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1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2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3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4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5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6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7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8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9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0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1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2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3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4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5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6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7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08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09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0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1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2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3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4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5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6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7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8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9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20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1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2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3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4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5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6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7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8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9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30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31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32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3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4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5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6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7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8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9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0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1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2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3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4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5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6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7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8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9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0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1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2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3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4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5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6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7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8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9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0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1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2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3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4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5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6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7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8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9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0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1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2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3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4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5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6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7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8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9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0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1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2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3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4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5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6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7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8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9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0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1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2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3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4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5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6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7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8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9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0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1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2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3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4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5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6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7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8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9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0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1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2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3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4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5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6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7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8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9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0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1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2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3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4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5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6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7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8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9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0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1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2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3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4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5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6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7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8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9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0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1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2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3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4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5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6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7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8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9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0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1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2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3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4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5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6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7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8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9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0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1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2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3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4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5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66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67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68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69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0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1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2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3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4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5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6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7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8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9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80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81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82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3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4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5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6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7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8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9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0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1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2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3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4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5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796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797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798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799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0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1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2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3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4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5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6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7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08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09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0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1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2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3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4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5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6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7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8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9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0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1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2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3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4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5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6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7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8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9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0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1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2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3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4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5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6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7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8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9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0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1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2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3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4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5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6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7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8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9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0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1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2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3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4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5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6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7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8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9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0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1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2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3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4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5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6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7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8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9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0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1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2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3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4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5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6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7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8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9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0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1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2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3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4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5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6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7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8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9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0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1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2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3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4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5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6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7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8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9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0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1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2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3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4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5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6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7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8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9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0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1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2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3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4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5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6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7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8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9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0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1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2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3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4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5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6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7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8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9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0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1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2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3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4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5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6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7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8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9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40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1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2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3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4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5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6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7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8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9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0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1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2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3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4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5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6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7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58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59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0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1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2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3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4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5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6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7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8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9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0" name="29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1" name="29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2" name="30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3" name="30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4" name="30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5" name="30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6" name="30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7" name="30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8" name="45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79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0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1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2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3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4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5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6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7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8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9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90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91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2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3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4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5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6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7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8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9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0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1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2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3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4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5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6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7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8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9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0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1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2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3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4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5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6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7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8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9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0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1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2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3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4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5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6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7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8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9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0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1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2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3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4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5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6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7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8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9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0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1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2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3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4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5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6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7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8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9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0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1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2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3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4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5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6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7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8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9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0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1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2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3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4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5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6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7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8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9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0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1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2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3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4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5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6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7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8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9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0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1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2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3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4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5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6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7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8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9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0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1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2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3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4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5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6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7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8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9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0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1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2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3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4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5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6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7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8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9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0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1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2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3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4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5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6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7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8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9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0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1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2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3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4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5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6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7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8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9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0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1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2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3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4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5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6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7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8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9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40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41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2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3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4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5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6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7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8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9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0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1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2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3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4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5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6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7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8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9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0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1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2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3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4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5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6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67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68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69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0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1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2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3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4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5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6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7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8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9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0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1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2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3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4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5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6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7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8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9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0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1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2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3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4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5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6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7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8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9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0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1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2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3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4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5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6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7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8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9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0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1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2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3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4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5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6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7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8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9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0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1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2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3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4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5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6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7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8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9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0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1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2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3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4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5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6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7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8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9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0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1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2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3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4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5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6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7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8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9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0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1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2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3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4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5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6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7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8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9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0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1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2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3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4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5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6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7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8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9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0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1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2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3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4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5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6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7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8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9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0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1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2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3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4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5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6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7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8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9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0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1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2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3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4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5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6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7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8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9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0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1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2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3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4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5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6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7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8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9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0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1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2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3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4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5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6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17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18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19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0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1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2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3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4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5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6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7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28" name="29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29" name="29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0" name="30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1" name="30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2" name="30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3" name="30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4" name="30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5" name="30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6" name="45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37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38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39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0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1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2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3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4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5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6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7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8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9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0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1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2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3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4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5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6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7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8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9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0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1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2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3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4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5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6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7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8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9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0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1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2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3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4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5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6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7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8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9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0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1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2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3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4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5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6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7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8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9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0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1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2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3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4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5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6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7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8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9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0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1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2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3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4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5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6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7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8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9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0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1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2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3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4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5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6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7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8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9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0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1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2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3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4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5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6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7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8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9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0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1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2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3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4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5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6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7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8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9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0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1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2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3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4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5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6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7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8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9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0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1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2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3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4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5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6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7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8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9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0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1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2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3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4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5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6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7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8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9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0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1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2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3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4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5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6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7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8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9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80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81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82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3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4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5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6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7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8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9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0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1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2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3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4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5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6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7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8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9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0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1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2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3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4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5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6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7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8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9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10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11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12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3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4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5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6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7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8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9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0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1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2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3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4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5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6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7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8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9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0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1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2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3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4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5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6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7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8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9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0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1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2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3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4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5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6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7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8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9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0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1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2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3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4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5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6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7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8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9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0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1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2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3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4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5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6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7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8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9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0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1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2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3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4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5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6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7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8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9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0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1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2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3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4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5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6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7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8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9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0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1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2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3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4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5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6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7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8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9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0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1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2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3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4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5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6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7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8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9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0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1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2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3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4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5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6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7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8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9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0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1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2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3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4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5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6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7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8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9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0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1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2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3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4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5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6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7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8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9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0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1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2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3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4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5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6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7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8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9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0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1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2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3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4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5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6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7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58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59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0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1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2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3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4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5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6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7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8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9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0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1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2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3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4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5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6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7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8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9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0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1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2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3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4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5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6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7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88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89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0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1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2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3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4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5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6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7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8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9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0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1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2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3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4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5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6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7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8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9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0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1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2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3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4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5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6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7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8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9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0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1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2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3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4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5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6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7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8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9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0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1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2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3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4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5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6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7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8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9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0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1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2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3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4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5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6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7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8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9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0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1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2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3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4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5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6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7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8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9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0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1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2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3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4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5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6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7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8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9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0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1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2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3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4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5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6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7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8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9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0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1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2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3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4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5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6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7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8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9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0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1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2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3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4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5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6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7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8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9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0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1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2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3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4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5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6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7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8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9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0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1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2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3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4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5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6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7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8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9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0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1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2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3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4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5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6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7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8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9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30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31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32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3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4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5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6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7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8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9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0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1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2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3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4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5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6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7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8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9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0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1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2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3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4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5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6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7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8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9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60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61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862" name="30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63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4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5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6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7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8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9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0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1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2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3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4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5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6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7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8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9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0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1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2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3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4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5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6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7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8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9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0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1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2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3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4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5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6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7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8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9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0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1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2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3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4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5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6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7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8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9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0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1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2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3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4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5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6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7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8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9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0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1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2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3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4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5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6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7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8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9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0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1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2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3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4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5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6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7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8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9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0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1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2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3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4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5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6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7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8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9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0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1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2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3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4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5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6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7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8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9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0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1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2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3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4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5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6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7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8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9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0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1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2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3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4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5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6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7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8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9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0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1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2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3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4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5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6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7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8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9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0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1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2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3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4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5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6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7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8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9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0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1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2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3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4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5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6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7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8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09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0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1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2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3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4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5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6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7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8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9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0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1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2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3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4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5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6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7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8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9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0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1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2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3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4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5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6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7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38" name="1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39" name="90 CuadroTexto"/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0" name="91 CuadroTexto"/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1" name="92 CuadroTexto"/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2" name="93 CuadroTexto"/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3" name="94 CuadroTexto"/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4" name="95 CuadroTexto"/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5" name="96 CuadroTexto"/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6" name="97 CuadroTexto"/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7" name="98 CuadroTexto"/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8" name="99 CuadroTexto"/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9" name="100 CuadroTexto"/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50" name="101 CuadroTexto"/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1" name="11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2" name="11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3" name="12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4" name="12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5" name="12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6" name="12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7" name="12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8" name="12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9" name="14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0" name="14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1" name="14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2" name="14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3" name="14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4" name="14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5" name="14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6" name="15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7" name="15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8" name="15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9" name="15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0" name="15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1" name="15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2" name="15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3" name="15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4" name="15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5" name="15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6" name="16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7" name="16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8" name="16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9" name="16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0" name="16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1" name="16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2" name="16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3" name="16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4" name="16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5" name="16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6" name="17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7" name="17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8" name="17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9" name="17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0" name="17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1" name="17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2" name="17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3" name="17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4" name="17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5" name="17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6" name="18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7" name="18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8" name="18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9" name="18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0" name="18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1" name="18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2" name="18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3" name="18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4" name="18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5" name="18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6" name="19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7" name="19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8" name="19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9" name="19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0" name="19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1" name="19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2" name="19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3" name="19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4" name="19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5" name="19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6" name="20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7" name="20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8" name="20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9" name="20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0" name="20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1" name="20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2" name="20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3" name="20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4" name="20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5" name="20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6" name="21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7" name="21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8" name="21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9" name="21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0" name="21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1" name="21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2" name="21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3" name="21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4" name="21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5" name="21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6" name="22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7" name="22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8" name="22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9" name="22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0" name="22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1" name="22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2" name="22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3" name="22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4" name="22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5" name="22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6" name="23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7" name="23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8" name="23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9" name="23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0" name="23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1" name="23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2" name="23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3" name="23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4" name="23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5" name="23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6" name="24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7" name="24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8" name="24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9" name="24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0" name="24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1" name="24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2" name="24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3" name="24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4" name="24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5" name="24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6" name="25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7" name="25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8" name="25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9" name="25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0" name="25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1" name="25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2" name="25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3" name="25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4" name="25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5" name="25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6" name="26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7" name="26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8" name="26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9" name="26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80" name="26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81" name="26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82" name="26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83" name="26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4" name="268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5" name="269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6" name="270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7" name="271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8" name="272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9" name="273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0" name="274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1" name="275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2" name="276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3" name="277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4" name="278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5" name="279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6" name="280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7" name="281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8" name="282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9" name="283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200" name="284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1" name="28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2" name="28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3" name="28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4" name="28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5" name="28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6" name="29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7" name="29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8" name="29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9" name="29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10" name="29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11" name="29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12" name="29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13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4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5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6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7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8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9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0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1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2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3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4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5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6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7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8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9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0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1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2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3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4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5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6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7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8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9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0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1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2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3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4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5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6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7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8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9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0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1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2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3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4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5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6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7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8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9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0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1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2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3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4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5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6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7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8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9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0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1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2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3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4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5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6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7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8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9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0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1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2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3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4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5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6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7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8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9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0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1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2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3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4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5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6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7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8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9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0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1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2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3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4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5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6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7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8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9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0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1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2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3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4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5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6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7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8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9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0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1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2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3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4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5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6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7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8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9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0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1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2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3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4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5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6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7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8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9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0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1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2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3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4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5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6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7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8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9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0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1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2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3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4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5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6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7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8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59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0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1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2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3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4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5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6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7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8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9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0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1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2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3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4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5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6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7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8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9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0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1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2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3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4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5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6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7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388" name="30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389" name="30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90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1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2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3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4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5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6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7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8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9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400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401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402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3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4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5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6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7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8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9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0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1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2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3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4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5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6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7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8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9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0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1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2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3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4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5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6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7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8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9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0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1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2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3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4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5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6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7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8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9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0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1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2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3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4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5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6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7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8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9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0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1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2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3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4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5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6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7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8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9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0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1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2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3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4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5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6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7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8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9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0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1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2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3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4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5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6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7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8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9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0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1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2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3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4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5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6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7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8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9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0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1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2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3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4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5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6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7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8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9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0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1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2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3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4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5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6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7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8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9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0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1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2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3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4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5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6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7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8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9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0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1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2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3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4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5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6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7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8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9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0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1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2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3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4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5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36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37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38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39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0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1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2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3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4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5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6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7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8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9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50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51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52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3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4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5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6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7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8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9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0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1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2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3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4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5" name="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6" name="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7" name="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8" name="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9" name="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0" name="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1" name="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2" name="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3" name="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4" name="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5" name="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6" name="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7" name="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8" name="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9" name="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0" name="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1" name="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2" name="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3" name="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4" name="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5" name="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6" name="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7" name="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8" name="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9" name="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0" name="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1" name="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2" name="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3" name="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4" name="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5" name="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6" name="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7" name="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8" name="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9" name="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0" name="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1" name="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2" name="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3" name="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4" name="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5" name="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6" name="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7" name="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8" name="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9" name="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0" name="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1" name="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2" name="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3" name="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4" name="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5" name="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6" name="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7" name="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8" name="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9" name="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0" name="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1" name="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2" name="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3" name="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4" name="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5" name="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6" name="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7" name="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8" name="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9" name="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0" name="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1" name="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2" name="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3" name="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4" name="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5" name="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6" name="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7" name="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8" name="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9" name="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0" name="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1" name="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2" name="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3" name="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4" name="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5" name="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6" name="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7" name="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8" name="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9" name="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0" name="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1" name="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2" name="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3" name="1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4" name="1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5" name="1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6" name="1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7" name="1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8" name="1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9" name="1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0" name="1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1" name="1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2" name="1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3" name="1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4" name="1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5" name="1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6" name="1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7" name="1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8" name="1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9" name="1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0" name="1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1" name="1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2" name="1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3" name="1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4" name="1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5" name="1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6" name="1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7" name="1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8" name="1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9" name="1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0" name="1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1" name="1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2" name="1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3" name="1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4" name="1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5" name="1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86" name="30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87" name="30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88" name="30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89" name="30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0" name="31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1" name="31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2" name="31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3" name="31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4" name="31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5" name="31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6" name="31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7" name="31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8" name="31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9" name="31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0" name="32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1" name="32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2" name="32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3" name="32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4" name="32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5" name="32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6" name="32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7" name="32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8" name="32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9" name="32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0" name="33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1" name="33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2" name="33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3" name="33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4" name="33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5" name="33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6" name="33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7" name="33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8" name="33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9" name="33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0" name="34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1" name="34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2" name="34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3" name="34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4" name="34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5" name="34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6" name="34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7" name="34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8" name="34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9" name="34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0" name="35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1" name="35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2" name="35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3" name="35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4" name="35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5" name="35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6" name="35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7" name="35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8" name="35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9" name="35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0" name="36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1" name="36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2" name="36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3" name="36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4" name="36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5" name="36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6" name="36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7" name="36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8" name="36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9" name="36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0" name="37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1" name="37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2" name="37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3" name="37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4" name="37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5" name="37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6" name="37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7" name="37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8" name="37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9" name="37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0" name="38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1" name="38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2" name="38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3" name="38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4" name="38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5" name="38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6" name="38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7" name="38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8" name="38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9" name="38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0" name="39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1" name="39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2" name="39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3" name="39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4" name="39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5" name="39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6" name="39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7" name="39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8" name="39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9" name="39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0" name="40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1" name="40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2" name="40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3" name="40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4" name="40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5" name="40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6" name="40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7" name="40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8" name="40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9" name="40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0" name="41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1" name="41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2" name="41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3" name="41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4" name="41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5" name="41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6" name="41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7" name="41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8" name="41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9" name="41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00" name="42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01" name="42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02" name="42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3" name="423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4" name="424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5" name="425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6" name="426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7" name="427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8" name="428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9" name="429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0" name="430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1" name="431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2" name="432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3" name="433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4" name="434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5" name="435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6" name="436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7" name="437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8" name="438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9" name="439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0" name="44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1" name="44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2" name="44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3" name="44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4" name="44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5" name="44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6" name="44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7" name="44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8" name="44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9" name="44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30" name="45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31" name="45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32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3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4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5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6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7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8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9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0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1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2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3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4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5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6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7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8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9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0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1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2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3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4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5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6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7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8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9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0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1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2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3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4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5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6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7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8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9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0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1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2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3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4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5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6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7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8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9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0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1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2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3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4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5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6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7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8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9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0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1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2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3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4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5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6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7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8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9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0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1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2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3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4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5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6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7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8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9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0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1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2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3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4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5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6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7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8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9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0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1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2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3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4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5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6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7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8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9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0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1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2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3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4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5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6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7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8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9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0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1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2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3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4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5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6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7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8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9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0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1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2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3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4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5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6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7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8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9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0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1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2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3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4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5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6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7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8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9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0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1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2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3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4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5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6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7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78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79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0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1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2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3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4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5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6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7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8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9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0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1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2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3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4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5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6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7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8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9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0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1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2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3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4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5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6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7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08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09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0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1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2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3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4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5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6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7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8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9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0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1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2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3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4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5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6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7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8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9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0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1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2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3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4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5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6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7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8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9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0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1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2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3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4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5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6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7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8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9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0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1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2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3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4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5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6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7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8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9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0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1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2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3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4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5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6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7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8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9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0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1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2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3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4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5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6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7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8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9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0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1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2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3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4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5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6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7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8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9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0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1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2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3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4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5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6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7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8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9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0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1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2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3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4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5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6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7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8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9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0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1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2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3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4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5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6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7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8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9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0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1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2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3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4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5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6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7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8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9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0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1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2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3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4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5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6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7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8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9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0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1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2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3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4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5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6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7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8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9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50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51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52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3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4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5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6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7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8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9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0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1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2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3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4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5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6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7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8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9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0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1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2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3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4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5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6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7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8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9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80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81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2" name="29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3" name="29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4" name="30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5" name="30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6" name="30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7" name="30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8" name="30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9" name="30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90" name="45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91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2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3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4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5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6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7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8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9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200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201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202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203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4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5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6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7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8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9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0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1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2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3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4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5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6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7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8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9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0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1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2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3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4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5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6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7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8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9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0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1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2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3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4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5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6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7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8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9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0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1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2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3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4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5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6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7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8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9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0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1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2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3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4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5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6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7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8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9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0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1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2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3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4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5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6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7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8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9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0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1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2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3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4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5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6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7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8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9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0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1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2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3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4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5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6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7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8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9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0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1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2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3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4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5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6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7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8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9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0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1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2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3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4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5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6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7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8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9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0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1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2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3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4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5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6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7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8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9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0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1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2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3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4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5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6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7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8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9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0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1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2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3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4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5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6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37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38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39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0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1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2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3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4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5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6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7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8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9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50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51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52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53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4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5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6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7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8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9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0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1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2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3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4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5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6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67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68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69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0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1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2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3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4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5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6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7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8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79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0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1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2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3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4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5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6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7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8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9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0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1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2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3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4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5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6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7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8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9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0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1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2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3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4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5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6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7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8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9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0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1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2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3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4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5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6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7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8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9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0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1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2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3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4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5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6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7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8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9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0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1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2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3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4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5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6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7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8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9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0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1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2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3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4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5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6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7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8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9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0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1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2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3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4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5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6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7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8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9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0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1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2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3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4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5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6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7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8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9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0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1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2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3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4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5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6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7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8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9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0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1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2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3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4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5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6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7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8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9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0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1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2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3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4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5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6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7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8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9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0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1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2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3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4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5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6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7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8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9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10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11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2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3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4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5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6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7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8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9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0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1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2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3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4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5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6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7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8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29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0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1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2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3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4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5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6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7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8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9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40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41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2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3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4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5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6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7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8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9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50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51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52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53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4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5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6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7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8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9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0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1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2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3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4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5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6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7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8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9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0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1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2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3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4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5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6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7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8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9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0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1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2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3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4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5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6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7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8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9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0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1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2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3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4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5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6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7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8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9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0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1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2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3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4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5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6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7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8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9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0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1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2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3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4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5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6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7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8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9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0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1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2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3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4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5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6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7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8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9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0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1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2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3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4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5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6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7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8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9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0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1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2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3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4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5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6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7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8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9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0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1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2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3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4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5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6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7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8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9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0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1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2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3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4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5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6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7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8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9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0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1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2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3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4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5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6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7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8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9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0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1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2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3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4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5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6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87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88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89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0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1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2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3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4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5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6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7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8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9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700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701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702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703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4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5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6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7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8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9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0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1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2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3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4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5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6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17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18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19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0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1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2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3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4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5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6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7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8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29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0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1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2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3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4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5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6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7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8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9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0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1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2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3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4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5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6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7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8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9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0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1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2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3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4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5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6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7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8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9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0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1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2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3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4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5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6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7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8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9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0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1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2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3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4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5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6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7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8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9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0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1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2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3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4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5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6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7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8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9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0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1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2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3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4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5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6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7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8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9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0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1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2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3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4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5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6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7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8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9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0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1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2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3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4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5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6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7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8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9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0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1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2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3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4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5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6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7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8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9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0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1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2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3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4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5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6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7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8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9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0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1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2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3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4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5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6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7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8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9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0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1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2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3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4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5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6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7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8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9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60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61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2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3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4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5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6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7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8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9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0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1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2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3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4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5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6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7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8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79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0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1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2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3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4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5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6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7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8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9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0" name="29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1" name="29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2" name="30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3" name="30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4" name="30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5" name="30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6" name="30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7" name="30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8" name="45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99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0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1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2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3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4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5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6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7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8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9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10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11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2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3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4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5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6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7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8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9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0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1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2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3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4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5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6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7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8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9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0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1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2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3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4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5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6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7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8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9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0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1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2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3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4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5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6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7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8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9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0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1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2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3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4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5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6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7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8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9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0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1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2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3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4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5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6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7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8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9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0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1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2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3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4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5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6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7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8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9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0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1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2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3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4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5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6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7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8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9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0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1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2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3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4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5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6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7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8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9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0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1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2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3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4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5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6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7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8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9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0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1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2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3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4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5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6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7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8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9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0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1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2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3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4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5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6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7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8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9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0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1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2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3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4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5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6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7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8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9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0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1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2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3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4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5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6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7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8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9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0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1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2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3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4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5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6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7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8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9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60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61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2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3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4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5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6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7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8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9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0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1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2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3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4" name="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5" name="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6" name="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7" name="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8" name="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9" name="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0" name="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1" name="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2" name="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3" name="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4" name="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5" name="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6" name="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7" name="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8" name="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9" name="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0" name="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1" name="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2" name="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3" name="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4" name="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5" name="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6" name="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7" name="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8" name="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9" name="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0" name="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1" name="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2" name="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3" name="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4" name="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5" name="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6" name="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7" name="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8" name="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9" name="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0" name="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1" name="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2" name="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3" name="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4" name="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5" name="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6" name="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7" name="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8" name="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9" name="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0" name="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1" name="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2" name="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3" name="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4" name="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5" name="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6" name="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7" name="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8" name="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9" name="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0" name="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1" name="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2" name="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3" name="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4" name="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5" name="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6" name="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7" name="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8" name="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9" name="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0" name="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1" name="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2" name="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3" name="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4" name="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5" name="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6" name="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7" name="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8" name="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9" name="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0" name="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1" name="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2" name="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3" name="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4" name="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5" name="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6" name="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7" name="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8" name="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9" name="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0" name="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1" name="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2" name="1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3" name="1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4" name="1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5" name="1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6" name="1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7" name="1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8" name="1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9" name="1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0" name="1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1" name="1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2" name="1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3" name="1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4" name="1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5" name="1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6" name="1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7" name="1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8" name="1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9" name="1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0" name="1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1" name="1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2" name="1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3" name="1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4" name="1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5" name="1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6" name="1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7" name="1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8" name="1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9" name="1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0" name="1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1" name="1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2" name="1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3" name="1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4" name="1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5" name="30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6" name="30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7" name="30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8" name="30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9" name="31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0" name="31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1" name="31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2" name="31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3" name="31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4" name="31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5" name="31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6" name="31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7" name="31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8" name="31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9" name="32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0" name="32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1" name="32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2" name="32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3" name="32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4" name="32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5" name="32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6" name="32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7" name="32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8" name="32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9" name="33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0" name="33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1" name="33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2" name="33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3" name="33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4" name="33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5" name="33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6" name="33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7" name="33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8" name="33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9" name="34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0" name="34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1" name="34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2" name="34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3" name="34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4" name="34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5" name="34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6" name="34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7" name="34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8" name="34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9" name="35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0" name="35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1" name="35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2" name="35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3" name="35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4" name="35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5" name="35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6" name="35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7" name="35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8" name="35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9" name="36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0" name="36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1" name="36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2" name="36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3" name="36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4" name="36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5" name="36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6" name="36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7" name="36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8" name="36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9" name="37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0" name="37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1" name="37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2" name="37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3" name="37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4" name="37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5" name="37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6" name="37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7" name="37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8" name="37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9" name="38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0" name="38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1" name="38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2" name="38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3" name="38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4" name="38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5" name="38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6" name="38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7" name="38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8" name="38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9" name="39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0" name="39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1" name="39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2" name="39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3" name="39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4" name="39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5" name="39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6" name="39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7" name="39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8" name="39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9" name="40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0" name="40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1" name="40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2" name="40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3" name="40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4" name="40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5" name="40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6" name="40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7" name="40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8" name="40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9" name="41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0" name="41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1" name="41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2" name="41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3" name="41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4" name="41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5" name="41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6" name="41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7" name="41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8" name="41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9" name="42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10" name="42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11" name="42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2" name="423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3" name="424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4" name="425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5" name="426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6" name="427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7" name="428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8" name="429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9" name="430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0" name="431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1" name="432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2" name="433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3" name="434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4" name="435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5" name="436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6" name="437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7" name="438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8" name="439 CuadroTexto"/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29" name="44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0" name="44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1" name="44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2" name="44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3" name="44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4" name="44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5" name="44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6" name="44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7" name="44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8" name="44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9" name="45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40" name="45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41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2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3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4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5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6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7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8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9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50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51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52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53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4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5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6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7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8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9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0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1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2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3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4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5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6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7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8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9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0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1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2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3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4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5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6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7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8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9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0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1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2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3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4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5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6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7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8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9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0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1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2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3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4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5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6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7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8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9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0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1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2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3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4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5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6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7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8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9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0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1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2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3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4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5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6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7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8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9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0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1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2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3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4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5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6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7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8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9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0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1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2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3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4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5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6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7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8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9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0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1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2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3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4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5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6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7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8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9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0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1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2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3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4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5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6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7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8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9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0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1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2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3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4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5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6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7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8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9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0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1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2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3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4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5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6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7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8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9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0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1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2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3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4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5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6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87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88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89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0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1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2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3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4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5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6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7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8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9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500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501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502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503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4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5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6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7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8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9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0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1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2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3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4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5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6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17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18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19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0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1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2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3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4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5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6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7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8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29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0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1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2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3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4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5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6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7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8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9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0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1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2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3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4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5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6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7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8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9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0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1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2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3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4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5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6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7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8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9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0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1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2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3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4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5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6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7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8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9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0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1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2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3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4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5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6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7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8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9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0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1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2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3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4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5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6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7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8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9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0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1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2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3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4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5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6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7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8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9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0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1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2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3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4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5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6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7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8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9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0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1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2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3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4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5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6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7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8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9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0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1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2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3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4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5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6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7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8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9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0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1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2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3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4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5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6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7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8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9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0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1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2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3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4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5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6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7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8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9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0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1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2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3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4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5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6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7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8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9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60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61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2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3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4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5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6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7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8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9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0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1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2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3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4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5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6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7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8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79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0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1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2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3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4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5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6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7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8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9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90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1" name="29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2" name="29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3" name="30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4" name="30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5" name="30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6" name="30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7" name="30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8" name="30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9" name="45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00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1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2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3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4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5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6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7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8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9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10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11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12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3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4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5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6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7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8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9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0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1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2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3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4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5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6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7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8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9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0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1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2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3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4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5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6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7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8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9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0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1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2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3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4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5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6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7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8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9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0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1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2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3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4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5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6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7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8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9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0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1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2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3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4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5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6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7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8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9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0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1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2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3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4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5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6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7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8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9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0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1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2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3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4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5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6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7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8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9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0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1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2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3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4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5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6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7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8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9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0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1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2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3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4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5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6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7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8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9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0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1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2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3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4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5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6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7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8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9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0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1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2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3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4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5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6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7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8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9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0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1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2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3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4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5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6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7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8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9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0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1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2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3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4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5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46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47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48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49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0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1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2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3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4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5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6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7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8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9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60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61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62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3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4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5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6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7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8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9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0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1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2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3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4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5" name="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6" name="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7" name="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8" name="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9" name="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0" name="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1" name="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2" name="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3" name="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4" name="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5" name="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6" name="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7" name="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8" name="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9" name="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0" name="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1" name="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2" name="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3" name="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4" name="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5" name="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6" name="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7" name="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8" name="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9" name="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0" name="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1" name="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2" name="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3" name="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4" name="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5" name="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6" name="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7" name="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8" name="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9" name="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0" name="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1" name="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2" name="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3" name="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4" name="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5" name="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6" name="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7" name="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8" name="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9" name="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0" name="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1" name="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2" name="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3" name="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4" name="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5" name="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6" name="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7" name="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8" name="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9" name="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0" name="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1" name="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2" name="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3" name="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4" name="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5" name="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6" name="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7" name="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8" name="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9" name="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0" name="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1" name="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2" name="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3" name="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4" name="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5" name="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6" name="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7" name="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8" name="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9" name="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0" name="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1" name="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2" name="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3" name="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4" name="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5" name="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6" name="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7" name="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8" name="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9" name="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0" name="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1" name="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2" name="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3" name="1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4" name="1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5" name="1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6" name="1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7" name="1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8" name="1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9" name="1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0" name="1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1" name="1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2" name="1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3" name="1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4" name="1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5" name="1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6" name="1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7" name="1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8" name="1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9" name="1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0" name="1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1" name="1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2" name="1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3" name="1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4" name="1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5" name="1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6" name="1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7" name="1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8" name="1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9" name="1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0" name="1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1" name="1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2" name="1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3" name="1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4" name="1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5" name="1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996" name="30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997" name="30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998" name="30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999" name="31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0" name="31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1" name="31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2" name="31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3" name="31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4" name="31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5" name="31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6" name="31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7" name="31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8" name="31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9" name="32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0" name="32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1" name="32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2" name="32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3" name="32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4" name="32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5" name="32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6" name="32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7" name="32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8" name="32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9" name="33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0" name="33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1" name="33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2" name="33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3" name="33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4" name="33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5" name="33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6" name="33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7" name="33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8" name="33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9" name="34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0" name="34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1" name="34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2" name="34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3" name="34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4" name="34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5" name="34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6" name="34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7" name="34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8" name="34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9" name="35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0" name="35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1" name="35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2" name="35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3" name="35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4" name="35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5" name="35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6" name="35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7" name="35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8" name="35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9" name="36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0" name="36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1" name="36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2" name="36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3" name="36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4" name="36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5" name="36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6" name="36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7" name="36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8" name="36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9" name="37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0" name="37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1" name="37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2" name="37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3" name="37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4" name="37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5" name="37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6" name="37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7" name="37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8" name="37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9" name="38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0" name="38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1" name="38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2" name="38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3" name="38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4" name="38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5" name="38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6" name="38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7" name="38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8" name="38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9" name="39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0" name="39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1" name="39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2" name="39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3" name="39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4" name="39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5" name="39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6" name="39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7" name="39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8" name="39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9" name="40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0" name="40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1" name="40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2" name="40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3" name="40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4" name="40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5" name="40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6" name="40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7" name="40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8" name="40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9" name="41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0" name="41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1" name="41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2" name="41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3" name="41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4" name="41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5" name="41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6" name="41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7" name="41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8" name="41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9" name="42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0" name="42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1" name="42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2" name="44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3" name="44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4" name="44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5" name="44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6" name="44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7" name="44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8" name="446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9" name="447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20" name="44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21" name="44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22" name="45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23" name="45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24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5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6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7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8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9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0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1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2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3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4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5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6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37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38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39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0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1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2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3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4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5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6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7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8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9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0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1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2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3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4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5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6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7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8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9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0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1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2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3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4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5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6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7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8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9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0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1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2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3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4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5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6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7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8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9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0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1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2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3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4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5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6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7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8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9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0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1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2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3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4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5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6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7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8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9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0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1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2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3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4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5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6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7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8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9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0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1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2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3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4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5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6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7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8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9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0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1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2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3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4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5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6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7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8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9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0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1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2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3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4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5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6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7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8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9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0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1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2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3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4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5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6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7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8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9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0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1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2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3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4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5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6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7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8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9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0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1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2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3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4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5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6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7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8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9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0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1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2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3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4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5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6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7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8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9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80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81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82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3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4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5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6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7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8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9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0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1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2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3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4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5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6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7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8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9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0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1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2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3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4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5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6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7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8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9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0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1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2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3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4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5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6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7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8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9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0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1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2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3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4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5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6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7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8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9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0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1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2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3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4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5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6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7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8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9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0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1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2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3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4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5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6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7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8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9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0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1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2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3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4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5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6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7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8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9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0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1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2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3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4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5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6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7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8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9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0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1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2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3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4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5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6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7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8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9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0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1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2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3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4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5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6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7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8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9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0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1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2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3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4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5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6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7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8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9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0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1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2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3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4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5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6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7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8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9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0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1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2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3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4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5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6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7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8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9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0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1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2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3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4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5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6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7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8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9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0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1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2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3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4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5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6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7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8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9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0" name="298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1" name="299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2" name="300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3" name="301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4" name="30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5" name="303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6" name="304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7" name="305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8" name="452 CuadroTexto"/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49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0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1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2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3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4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5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6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7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8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9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60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61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2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3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4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5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6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7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8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9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0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1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2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3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4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5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6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7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8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9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0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1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2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3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4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5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6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7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8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9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0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1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2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3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4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5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6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7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8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9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0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1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2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3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4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5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6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7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8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9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0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1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2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3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4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5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6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7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8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9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0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1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2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3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4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5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6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7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8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9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0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1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2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3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4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5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6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7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8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9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0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1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2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3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4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5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6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7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8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9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0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1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2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3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4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5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6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7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8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9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0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1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2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3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4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5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6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7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8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9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0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1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2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3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4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5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6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7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8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9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0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1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2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3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4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5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6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7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8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9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0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1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2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3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4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5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6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7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8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9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0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1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2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3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4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5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6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07" name="298 CuadroTexto"/>
        <xdr:cNvSpPr txBox="1"/>
      </xdr:nvSpPr>
      <xdr:spPr>
        <a:xfrm>
          <a:off x="1460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08" name="299 CuadroTexto"/>
        <xdr:cNvSpPr txBox="1"/>
      </xdr:nvSpPr>
      <xdr:spPr>
        <a:xfrm>
          <a:off x="1460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09" name="300 CuadroTexto"/>
        <xdr:cNvSpPr txBox="1"/>
      </xdr:nvSpPr>
      <xdr:spPr>
        <a:xfrm>
          <a:off x="1460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0" name="301 CuadroTexto"/>
        <xdr:cNvSpPr txBox="1"/>
      </xdr:nvSpPr>
      <xdr:spPr>
        <a:xfrm>
          <a:off x="1460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1" name="302 CuadroTexto"/>
        <xdr:cNvSpPr txBox="1"/>
      </xdr:nvSpPr>
      <xdr:spPr>
        <a:xfrm>
          <a:off x="1460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2" name="303 CuadroTexto"/>
        <xdr:cNvSpPr txBox="1"/>
      </xdr:nvSpPr>
      <xdr:spPr>
        <a:xfrm>
          <a:off x="1460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3" name="304 CuadroTexto"/>
        <xdr:cNvSpPr txBox="1"/>
      </xdr:nvSpPr>
      <xdr:spPr>
        <a:xfrm>
          <a:off x="1460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4" name="305 CuadroTexto"/>
        <xdr:cNvSpPr txBox="1"/>
      </xdr:nvSpPr>
      <xdr:spPr>
        <a:xfrm>
          <a:off x="1460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89686</xdr:colOff>
      <xdr:row>0</xdr:row>
      <xdr:rowOff>0</xdr:rowOff>
    </xdr:from>
    <xdr:ext cx="968598" cy="254557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 txBox="1"/>
      </xdr:nvSpPr>
      <xdr:spPr>
        <a:xfrm>
          <a:off x="5204611" y="0"/>
          <a:ext cx="968598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CPCA-IV-01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 txBox="1"/>
      </xdr:nvSpPr>
      <xdr:spPr>
        <a:xfrm>
          <a:off x="4171950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95250</xdr:colOff>
      <xdr:row>28</xdr:row>
      <xdr:rowOff>0</xdr:rowOff>
    </xdr:from>
    <xdr:ext cx="2905125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 txBox="1"/>
      </xdr:nvSpPr>
      <xdr:spPr>
        <a:xfrm>
          <a:off x="95250" y="6638925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2855141" cy="662517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SpPr txBox="1"/>
      </xdr:nvSpPr>
      <xdr:spPr>
        <a:xfrm>
          <a:off x="3019425" y="6638925"/>
          <a:ext cx="2855141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276225</xdr:colOff>
      <xdr:row>2</xdr:row>
      <xdr:rowOff>152400</xdr:rowOff>
    </xdr:from>
    <xdr:ext cx="2790824" cy="20955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295650" y="571500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0</xdr:row>
      <xdr:rowOff>0</xdr:rowOff>
    </xdr:from>
    <xdr:ext cx="1477951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5286375" y="0"/>
          <a:ext cx="14779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CPCA-IV-02</a:t>
          </a: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3200400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 txBox="1"/>
      </xdr:nvSpPr>
      <xdr:spPr>
        <a:xfrm>
          <a:off x="85725" y="17173575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</xdr:txBody>
    </xdr:sp>
    <xdr:clientData/>
  </xdr:oneCellAnchor>
  <xdr:oneCellAnchor>
    <xdr:from>
      <xdr:col>1</xdr:col>
      <xdr:colOff>3581401</xdr:colOff>
      <xdr:row>89</xdr:row>
      <xdr:rowOff>0</xdr:rowOff>
    </xdr:from>
    <xdr:ext cx="3086100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SpPr txBox="1"/>
      </xdr:nvSpPr>
      <xdr:spPr>
        <a:xfrm>
          <a:off x="3667126" y="16316325"/>
          <a:ext cx="30861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</xdr:txBody>
    </xdr:sp>
    <xdr:clientData/>
  </xdr:oneCellAnchor>
  <xdr:oneCellAnchor>
    <xdr:from>
      <xdr:col>1</xdr:col>
      <xdr:colOff>4048125</xdr:colOff>
      <xdr:row>3</xdr:row>
      <xdr:rowOff>85725</xdr:rowOff>
    </xdr:from>
    <xdr:ext cx="2790824" cy="20955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133850" y="685800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0</xdr:row>
      <xdr:rowOff>0</xdr:rowOff>
    </xdr:from>
    <xdr:ext cx="1222708" cy="257174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/>
      </xdr:nvSpPr>
      <xdr:spPr>
        <a:xfrm>
          <a:off x="5200650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CPCA-IV-03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 txBox="1"/>
      </xdr:nvSpPr>
      <xdr:spPr>
        <a:xfrm>
          <a:off x="47720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2905125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 txBox="1"/>
      </xdr:nvSpPr>
      <xdr:spPr>
        <a:xfrm>
          <a:off x="190500" y="8985250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2905125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SpPr txBox="1"/>
      </xdr:nvSpPr>
      <xdr:spPr>
        <a:xfrm>
          <a:off x="2878667" y="8985250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751416</xdr:colOff>
      <xdr:row>2</xdr:row>
      <xdr:rowOff>169333</xdr:rowOff>
    </xdr:from>
    <xdr:ext cx="2790824" cy="20955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630083" y="592666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161925</xdr:colOff>
      <xdr:row>0</xdr:row>
      <xdr:rowOff>0</xdr:rowOff>
    </xdr:from>
    <xdr:ext cx="1222708" cy="257174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 txBox="1"/>
      </xdr:nvSpPr>
      <xdr:spPr>
        <a:xfrm>
          <a:off x="5238750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CPCA-IV-04</a:t>
          </a:r>
        </a:p>
      </xdr:txBody>
    </xdr:sp>
    <xdr:clientData/>
  </xdr:oneCellAnchor>
  <xdr:oneCellAnchor>
    <xdr:from>
      <xdr:col>0</xdr:col>
      <xdr:colOff>57151</xdr:colOff>
      <xdr:row>559</xdr:row>
      <xdr:rowOff>0</xdr:rowOff>
    </xdr:from>
    <xdr:ext cx="2724149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SpPr txBox="1"/>
      </xdr:nvSpPr>
      <xdr:spPr>
        <a:xfrm>
          <a:off x="57151" y="9239250"/>
          <a:ext cx="2724149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276224</xdr:colOff>
      <xdr:row>559</xdr:row>
      <xdr:rowOff>0</xdr:rowOff>
    </xdr:from>
    <xdr:ext cx="3019425" cy="662517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SpPr txBox="1"/>
      </xdr:nvSpPr>
      <xdr:spPr>
        <a:xfrm>
          <a:off x="2924174" y="9239250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1000125</xdr:colOff>
      <xdr:row>2</xdr:row>
      <xdr:rowOff>190500</xdr:rowOff>
    </xdr:from>
    <xdr:ext cx="2790824" cy="20955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648075" y="609600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0</xdr:row>
      <xdr:rowOff>0</xdr:rowOff>
    </xdr:from>
    <xdr:ext cx="1222708" cy="257174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/>
      </xdr:nvSpPr>
      <xdr:spPr>
        <a:xfrm>
          <a:off x="5295900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CPCA-IV-05</a:t>
          </a:r>
        </a:p>
      </xdr:txBody>
    </xdr:sp>
    <xdr:clientData/>
  </xdr:oneCellAnchor>
  <xdr:oneCellAnchor>
    <xdr:from>
      <xdr:col>3</xdr:col>
      <xdr:colOff>0</xdr:colOff>
      <xdr:row>3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 txBox="1"/>
      </xdr:nvSpPr>
      <xdr:spPr>
        <a:xfrm>
          <a:off x="441007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95250</xdr:colOff>
      <xdr:row>34</xdr:row>
      <xdr:rowOff>0</xdr:rowOff>
    </xdr:from>
    <xdr:ext cx="269557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 txBox="1"/>
      </xdr:nvSpPr>
      <xdr:spPr>
        <a:xfrm>
          <a:off x="95250" y="8791575"/>
          <a:ext cx="26955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228600</xdr:colOff>
      <xdr:row>34</xdr:row>
      <xdr:rowOff>0</xdr:rowOff>
    </xdr:from>
    <xdr:ext cx="2933700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SpPr txBox="1"/>
      </xdr:nvSpPr>
      <xdr:spPr>
        <a:xfrm>
          <a:off x="2857500" y="8791575"/>
          <a:ext cx="29337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1047750</xdr:colOff>
      <xdr:row>3</xdr:row>
      <xdr:rowOff>200025</xdr:rowOff>
    </xdr:from>
    <xdr:ext cx="2790824" cy="254557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676650" y="82867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 2019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1143001</xdr:colOff>
      <xdr:row>13</xdr:row>
      <xdr:rowOff>47625</xdr:rowOff>
    </xdr:from>
    <xdr:to>
      <xdr:col>3</xdr:col>
      <xdr:colOff>754327</xdr:colOff>
      <xdr:row>15</xdr:row>
      <xdr:rowOff>51480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9984505">
          <a:off x="1390651" y="3133725"/>
          <a:ext cx="3773751" cy="51820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590552</xdr:colOff>
      <xdr:row>1</xdr:row>
      <xdr:rowOff>69259</xdr:rowOff>
    </xdr:from>
    <xdr:to>
      <xdr:col>5</xdr:col>
      <xdr:colOff>41169</xdr:colOff>
      <xdr:row>26</xdr:row>
      <xdr:rowOff>86592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2" y="260996"/>
          <a:ext cx="3254432" cy="4810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315439</xdr:colOff>
      <xdr:row>2</xdr:row>
      <xdr:rowOff>136071</xdr:rowOff>
    </xdr:from>
    <xdr:ext cx="1243197" cy="136071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597728" y="519545"/>
          <a:ext cx="1243197" cy="1360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5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197909</xdr:colOff>
      <xdr:row>0</xdr:row>
      <xdr:rowOff>0</xdr:rowOff>
    </xdr:from>
    <xdr:ext cx="1222708" cy="257174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/>
      </xdr:nvSpPr>
      <xdr:spPr>
        <a:xfrm>
          <a:off x="5489576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Anexo B</a:t>
          </a:r>
        </a:p>
      </xdr:txBody>
    </xdr:sp>
    <xdr:clientData/>
  </xdr:oneCellAnchor>
  <xdr:oneCellAnchor>
    <xdr:from>
      <xdr:col>4</xdr:col>
      <xdr:colOff>0</xdr:colOff>
      <xdr:row>2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 txBox="1"/>
      </xdr:nvSpPr>
      <xdr:spPr>
        <a:xfrm>
          <a:off x="30099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78</xdr:row>
      <xdr:rowOff>127001</xdr:rowOff>
    </xdr:from>
    <xdr:ext cx="290512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 txBox="1"/>
      </xdr:nvSpPr>
      <xdr:spPr>
        <a:xfrm>
          <a:off x="0" y="21875751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Vicente López Arellano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158750</xdr:colOff>
      <xdr:row>78</xdr:row>
      <xdr:rowOff>127001</xdr:rowOff>
    </xdr:from>
    <xdr:ext cx="2905125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SpPr txBox="1"/>
      </xdr:nvSpPr>
      <xdr:spPr>
        <a:xfrm>
          <a:off x="3894667" y="21875751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4</xdr:col>
      <xdr:colOff>219075</xdr:colOff>
      <xdr:row>76</xdr:row>
      <xdr:rowOff>0</xdr:rowOff>
    </xdr:from>
    <xdr:ext cx="1222708" cy="257174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/>
      </xdr:nvSpPr>
      <xdr:spPr>
        <a:xfrm>
          <a:off x="3228975" y="1466850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 txBox="1"/>
      </xdr:nvSpPr>
      <xdr:spPr>
        <a:xfrm>
          <a:off x="30099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 txBox="1"/>
      </xdr:nvSpPr>
      <xdr:spPr>
        <a:xfrm>
          <a:off x="300990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10" name="4 CuadroTexto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 txBox="1"/>
      </xdr:nvSpPr>
      <xdr:spPr>
        <a:xfrm>
          <a:off x="3009900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219075</xdr:colOff>
      <xdr:row>31</xdr:row>
      <xdr:rowOff>0</xdr:rowOff>
    </xdr:from>
    <xdr:ext cx="1222708" cy="257174"/>
    <xdr:sp macro="" textlink="">
      <xdr:nvSpPr>
        <xdr:cNvPr id="11" name="6 CuadroTexto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/>
      </xdr:nvSpPr>
      <xdr:spPr>
        <a:xfrm>
          <a:off x="5510742" y="21452417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1259417</xdr:colOff>
      <xdr:row>14</xdr:row>
      <xdr:rowOff>42334</xdr:rowOff>
    </xdr:from>
    <xdr:ext cx="3333750" cy="1100665"/>
    <xdr:sp macro="" textlink="">
      <xdr:nvSpPr>
        <xdr:cNvPr id="12" name="CuadroTexto 5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SpPr txBox="1"/>
      </xdr:nvSpPr>
      <xdr:spPr>
        <a:xfrm>
          <a:off x="1703917" y="4773084"/>
          <a:ext cx="3333750" cy="1100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400" b="1"/>
            <a:t>INCLUIR TODAS LAS CUENTAS</a:t>
          </a:r>
        </a:p>
        <a:p>
          <a:r>
            <a:rPr lang="es-MX" sz="900" b="0"/>
            <a:t>Nota : Este</a:t>
          </a:r>
          <a:r>
            <a:rPr lang="es-MX" sz="900" b="0" baseline="0"/>
            <a:t> formato No Aplica Órganos  Autónomos</a:t>
          </a:r>
        </a:p>
        <a:p>
          <a:r>
            <a:rPr lang="es-MX" sz="900" b="0" baseline="0"/>
            <a:t>Poder Legislativo, Poder Judicial.</a:t>
          </a:r>
          <a:endParaRPr lang="es-MX" sz="900" b="0"/>
        </a:p>
      </xdr:txBody>
    </xdr:sp>
    <xdr:clientData/>
  </xdr:oneCellAnchor>
  <xdr:oneCellAnchor>
    <xdr:from>
      <xdr:col>1</xdr:col>
      <xdr:colOff>1714499</xdr:colOff>
      <xdr:row>41</xdr:row>
      <xdr:rowOff>0</xdr:rowOff>
    </xdr:from>
    <xdr:ext cx="3227918" cy="762000"/>
    <xdr:sp macro="" textlink="">
      <xdr:nvSpPr>
        <xdr:cNvPr id="13" name="CuadroTexto 5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SpPr txBox="1"/>
      </xdr:nvSpPr>
      <xdr:spPr>
        <a:xfrm>
          <a:off x="2158999" y="13303250"/>
          <a:ext cx="3227918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400" b="1"/>
            <a:t>INCLUIR TODAS LAS CUENTAS</a:t>
          </a:r>
        </a:p>
        <a:p>
          <a:r>
            <a:rPr lang="es-MX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Nota : Este</a:t>
          </a:r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formato No Aplica Órganos  Autónomos</a:t>
          </a:r>
          <a:endParaRPr lang="es-MX" sz="1400">
            <a:effectLst/>
          </a:endParaRPr>
        </a:p>
        <a:p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Poder Legislativo, Poder Judicial</a:t>
          </a:r>
          <a:endParaRPr lang="es-MX" sz="1400" b="1"/>
        </a:p>
      </xdr:txBody>
    </xdr:sp>
    <xdr:clientData/>
  </xdr:oneCellAnchor>
  <xdr:oneCellAnchor>
    <xdr:from>
      <xdr:col>2</xdr:col>
      <xdr:colOff>31749</xdr:colOff>
      <xdr:row>53</xdr:row>
      <xdr:rowOff>116416</xdr:rowOff>
    </xdr:from>
    <xdr:ext cx="3143251" cy="772584"/>
    <xdr:sp macro="" textlink="">
      <xdr:nvSpPr>
        <xdr:cNvPr id="14" name="CuadroTexto 5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SpPr txBox="1"/>
      </xdr:nvSpPr>
      <xdr:spPr>
        <a:xfrm>
          <a:off x="2190749" y="16234833"/>
          <a:ext cx="3143251" cy="7725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400" b="1"/>
            <a:t>INCLUIR TODAS LAS CUENTAS</a:t>
          </a:r>
        </a:p>
        <a:p>
          <a:r>
            <a:rPr lang="es-MX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Nota : Este</a:t>
          </a:r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formato No Aplica Órganos  Autónomos</a:t>
          </a:r>
          <a:endParaRPr lang="es-MX" sz="1400">
            <a:effectLst/>
          </a:endParaRPr>
        </a:p>
        <a:p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Poder Legislativo, Poder Judicial</a:t>
          </a:r>
          <a:endParaRPr lang="es-MX" sz="1400" b="1"/>
        </a:p>
      </xdr:txBody>
    </xdr:sp>
    <xdr:clientData/>
  </xdr:oneCellAnchor>
  <xdr:oneCellAnchor>
    <xdr:from>
      <xdr:col>1</xdr:col>
      <xdr:colOff>1714499</xdr:colOff>
      <xdr:row>68</xdr:row>
      <xdr:rowOff>211666</xdr:rowOff>
    </xdr:from>
    <xdr:ext cx="3217333" cy="709083"/>
    <xdr:sp macro="" textlink="">
      <xdr:nvSpPr>
        <xdr:cNvPr id="15" name="CuadroTexto 5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SpPr txBox="1"/>
      </xdr:nvSpPr>
      <xdr:spPr>
        <a:xfrm>
          <a:off x="2158999" y="19780249"/>
          <a:ext cx="3217333" cy="70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400" b="1"/>
            <a:t>INCLUIR TODAS LAS CUENTAS</a:t>
          </a:r>
        </a:p>
        <a:p>
          <a:r>
            <a:rPr lang="es-MX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Nota : Este</a:t>
          </a:r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formato No Aplica Órganos  Autónomos</a:t>
          </a:r>
          <a:endParaRPr lang="es-MX" sz="1400">
            <a:effectLst/>
          </a:endParaRPr>
        </a:p>
        <a:p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Poder Legislativo, Poder Judicial</a:t>
          </a:r>
          <a:endParaRPr lang="es-MX" sz="1400" b="1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790824" cy="209550"/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35917" y="846667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2019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ica%20Encinas/AppData/Roaming/Microsoft/Excel/PT%20Gastos%20x%20partida%20pp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6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view="pageBreakPreview" zoomScaleNormal="100" zoomScaleSheetLayoutView="100" workbookViewId="0">
      <selection activeCell="C15" sqref="C15"/>
    </sheetView>
  </sheetViews>
  <sheetFormatPr baseColWidth="10" defaultRowHeight="15" x14ac:dyDescent="0.25"/>
  <cols>
    <col min="3" max="3" width="68.42578125" customWidth="1"/>
  </cols>
  <sheetData>
    <row r="1" spans="1:3" s="3" customFormat="1" ht="27.75" customHeight="1" x14ac:dyDescent="0.4">
      <c r="A1" s="805"/>
      <c r="B1" s="42" t="s">
        <v>0</v>
      </c>
      <c r="C1" s="805"/>
    </row>
    <row r="2" spans="1:3" s="3" customFormat="1" ht="4.5" customHeight="1" x14ac:dyDescent="0.3">
      <c r="A2" s="805"/>
      <c r="B2" s="805"/>
      <c r="C2" s="805"/>
    </row>
    <row r="3" spans="1:3" s="3" customFormat="1" ht="19.5" customHeight="1" thickBot="1" x14ac:dyDescent="0.35">
      <c r="A3" s="44" t="s">
        <v>1100</v>
      </c>
      <c r="B3" s="43"/>
      <c r="C3" s="43"/>
    </row>
    <row r="4" spans="1:3" ht="17.25" customHeight="1" thickBot="1" x14ac:dyDescent="0.3">
      <c r="A4" s="1033" t="s">
        <v>910</v>
      </c>
      <c r="B4" s="1034"/>
      <c r="C4" s="1035"/>
    </row>
    <row r="5" spans="1:3" ht="17.25" customHeight="1" thickBot="1" x14ac:dyDescent="0.3">
      <c r="A5" s="806">
        <v>1</v>
      </c>
      <c r="B5" s="807" t="s">
        <v>1101</v>
      </c>
      <c r="C5" s="807" t="s">
        <v>22</v>
      </c>
    </row>
    <row r="6" spans="1:3" ht="17.25" customHeight="1" thickBot="1" x14ac:dyDescent="0.3">
      <c r="A6" s="808">
        <v>2</v>
      </c>
      <c r="B6" s="809" t="s">
        <v>1102</v>
      </c>
      <c r="C6" s="809" t="s">
        <v>911</v>
      </c>
    </row>
    <row r="7" spans="1:3" ht="17.25" customHeight="1" thickBot="1" x14ac:dyDescent="0.3">
      <c r="A7" s="806">
        <v>3</v>
      </c>
      <c r="B7" s="807" t="s">
        <v>1103</v>
      </c>
      <c r="C7" s="807" t="s">
        <v>1</v>
      </c>
    </row>
    <row r="8" spans="1:3" ht="17.25" customHeight="1" thickBot="1" x14ac:dyDescent="0.3">
      <c r="A8" s="806">
        <v>4</v>
      </c>
      <c r="B8" s="807" t="s">
        <v>1104</v>
      </c>
      <c r="C8" s="807" t="s">
        <v>2</v>
      </c>
    </row>
    <row r="9" spans="1:3" ht="17.25" customHeight="1" thickBot="1" x14ac:dyDescent="0.3">
      <c r="A9" s="806">
        <v>5</v>
      </c>
      <c r="B9" s="807" t="s">
        <v>1105</v>
      </c>
      <c r="C9" s="807" t="s">
        <v>3</v>
      </c>
    </row>
    <row r="10" spans="1:3" ht="17.25" customHeight="1" thickBot="1" x14ac:dyDescent="0.3">
      <c r="A10" s="806">
        <v>6</v>
      </c>
      <c r="B10" s="807" t="s">
        <v>1106</v>
      </c>
      <c r="C10" s="807" t="s">
        <v>4</v>
      </c>
    </row>
    <row r="11" spans="1:3" ht="17.25" customHeight="1" thickBot="1" x14ac:dyDescent="0.3">
      <c r="A11" s="806">
        <v>7</v>
      </c>
      <c r="B11" s="807" t="s">
        <v>1107</v>
      </c>
      <c r="C11" s="807" t="s">
        <v>5</v>
      </c>
    </row>
    <row r="12" spans="1:3" ht="17.25" customHeight="1" thickBot="1" x14ac:dyDescent="0.3">
      <c r="A12" s="806">
        <v>8</v>
      </c>
      <c r="B12" s="807" t="s">
        <v>1108</v>
      </c>
      <c r="C12" s="807" t="s">
        <v>6</v>
      </c>
    </row>
    <row r="13" spans="1:3" ht="17.25" customHeight="1" thickBot="1" x14ac:dyDescent="0.3">
      <c r="A13" s="808">
        <v>9</v>
      </c>
      <c r="B13" s="809" t="s">
        <v>1109</v>
      </c>
      <c r="C13" s="809" t="s">
        <v>7</v>
      </c>
    </row>
    <row r="14" spans="1:3" ht="17.25" customHeight="1" thickBot="1" x14ac:dyDescent="0.3">
      <c r="A14" s="808">
        <v>10</v>
      </c>
      <c r="B14" s="809" t="s">
        <v>1110</v>
      </c>
      <c r="C14" s="809" t="s">
        <v>912</v>
      </c>
    </row>
    <row r="15" spans="1:3" ht="17.25" customHeight="1" thickBot="1" x14ac:dyDescent="0.3">
      <c r="A15" s="806">
        <v>11</v>
      </c>
      <c r="B15" s="807" t="s">
        <v>1111</v>
      </c>
      <c r="C15" s="807" t="s">
        <v>8</v>
      </c>
    </row>
    <row r="16" spans="1:3" ht="17.25" customHeight="1" thickBot="1" x14ac:dyDescent="0.3">
      <c r="A16" s="806">
        <v>12</v>
      </c>
      <c r="B16" s="807" t="s">
        <v>1112</v>
      </c>
      <c r="C16" s="807" t="s">
        <v>9</v>
      </c>
    </row>
    <row r="17" spans="1:3" ht="17.25" customHeight="1" thickBot="1" x14ac:dyDescent="0.3">
      <c r="A17" s="1033" t="s">
        <v>10</v>
      </c>
      <c r="B17" s="1034"/>
      <c r="C17" s="1035"/>
    </row>
    <row r="18" spans="1:3" ht="17.25" customHeight="1" thickBot="1" x14ac:dyDescent="0.3">
      <c r="A18" s="806">
        <v>13</v>
      </c>
      <c r="B18" s="807" t="s">
        <v>1113</v>
      </c>
      <c r="C18" s="807" t="s">
        <v>11</v>
      </c>
    </row>
    <row r="19" spans="1:3" ht="17.25" customHeight="1" thickBot="1" x14ac:dyDescent="0.3">
      <c r="A19" s="808">
        <v>14</v>
      </c>
      <c r="B19" s="809" t="s">
        <v>1114</v>
      </c>
      <c r="C19" s="809" t="s">
        <v>913</v>
      </c>
    </row>
    <row r="20" spans="1:3" ht="17.25" customHeight="1" thickBot="1" x14ac:dyDescent="0.3">
      <c r="A20" s="806">
        <v>15</v>
      </c>
      <c r="B20" s="807" t="s">
        <v>1115</v>
      </c>
      <c r="C20" s="807" t="s">
        <v>914</v>
      </c>
    </row>
    <row r="21" spans="1:3" ht="17.25" customHeight="1" thickBot="1" x14ac:dyDescent="0.3">
      <c r="A21" s="806">
        <v>16</v>
      </c>
      <c r="B21" s="807" t="s">
        <v>1116</v>
      </c>
      <c r="C21" s="807" t="s">
        <v>500</v>
      </c>
    </row>
    <row r="22" spans="1:3" ht="17.25" customHeight="1" x14ac:dyDescent="0.25">
      <c r="A22" s="1036">
        <v>17</v>
      </c>
      <c r="B22" s="1036" t="s">
        <v>1117</v>
      </c>
      <c r="C22" s="810" t="s">
        <v>915</v>
      </c>
    </row>
    <row r="23" spans="1:3" ht="17.25" customHeight="1" thickBot="1" x14ac:dyDescent="0.3">
      <c r="A23" s="1037"/>
      <c r="B23" s="1037"/>
      <c r="C23" s="809" t="s">
        <v>916</v>
      </c>
    </row>
    <row r="24" spans="1:3" ht="17.25" customHeight="1" x14ac:dyDescent="0.25">
      <c r="A24" s="1038">
        <v>18</v>
      </c>
      <c r="B24" s="1038" t="s">
        <v>1118</v>
      </c>
      <c r="C24" s="811" t="s">
        <v>500</v>
      </c>
    </row>
    <row r="25" spans="1:3" ht="17.25" customHeight="1" thickBot="1" x14ac:dyDescent="0.3">
      <c r="A25" s="1039"/>
      <c r="B25" s="1039"/>
      <c r="C25" s="807" t="s">
        <v>917</v>
      </c>
    </row>
    <row r="26" spans="1:3" ht="17.25" customHeight="1" x14ac:dyDescent="0.25">
      <c r="A26" s="1038">
        <v>19</v>
      </c>
      <c r="B26" s="1038" t="s">
        <v>1119</v>
      </c>
      <c r="C26" s="811" t="s">
        <v>500</v>
      </c>
    </row>
    <row r="27" spans="1:3" ht="17.25" customHeight="1" thickBot="1" x14ac:dyDescent="0.3">
      <c r="A27" s="1039"/>
      <c r="B27" s="1039"/>
      <c r="C27" s="807" t="s">
        <v>918</v>
      </c>
    </row>
    <row r="28" spans="1:3" ht="17.25" customHeight="1" thickBot="1" x14ac:dyDescent="0.3">
      <c r="A28" s="808">
        <v>20</v>
      </c>
      <c r="B28" s="809" t="s">
        <v>1120</v>
      </c>
      <c r="C28" s="809" t="s">
        <v>12</v>
      </c>
    </row>
    <row r="29" spans="1:3" ht="17.25" customHeight="1" x14ac:dyDescent="0.25">
      <c r="A29" s="1038">
        <v>21</v>
      </c>
      <c r="B29" s="1038" t="s">
        <v>1121</v>
      </c>
      <c r="C29" s="811" t="s">
        <v>500</v>
      </c>
    </row>
    <row r="30" spans="1:3" ht="17.25" customHeight="1" thickBot="1" x14ac:dyDescent="0.3">
      <c r="A30" s="1039"/>
      <c r="B30" s="1039"/>
      <c r="C30" s="807" t="s">
        <v>919</v>
      </c>
    </row>
    <row r="31" spans="1:3" ht="17.25" customHeight="1" x14ac:dyDescent="0.25">
      <c r="A31" s="1038">
        <v>22</v>
      </c>
      <c r="B31" s="1038" t="s">
        <v>1122</v>
      </c>
      <c r="C31" s="811" t="s">
        <v>500</v>
      </c>
    </row>
    <row r="32" spans="1:3" ht="17.25" customHeight="1" thickBot="1" x14ac:dyDescent="0.3">
      <c r="A32" s="1039"/>
      <c r="B32" s="1039"/>
      <c r="C32" s="807" t="s">
        <v>920</v>
      </c>
    </row>
    <row r="33" spans="1:3" ht="17.25" customHeight="1" x14ac:dyDescent="0.25">
      <c r="A33" s="1038">
        <v>23</v>
      </c>
      <c r="B33" s="1038" t="s">
        <v>1123</v>
      </c>
      <c r="C33" s="811" t="s">
        <v>500</v>
      </c>
    </row>
    <row r="34" spans="1:3" ht="17.25" customHeight="1" thickBot="1" x14ac:dyDescent="0.3">
      <c r="A34" s="1039"/>
      <c r="B34" s="1039"/>
      <c r="C34" s="807" t="s">
        <v>688</v>
      </c>
    </row>
    <row r="35" spans="1:3" ht="17.25" customHeight="1" x14ac:dyDescent="0.25">
      <c r="A35" s="1036">
        <v>24</v>
      </c>
      <c r="B35" s="1036" t="s">
        <v>1124</v>
      </c>
      <c r="C35" s="810" t="s">
        <v>921</v>
      </c>
    </row>
    <row r="36" spans="1:3" ht="17.25" customHeight="1" thickBot="1" x14ac:dyDescent="0.3">
      <c r="A36" s="1037"/>
      <c r="B36" s="1037"/>
      <c r="C36" s="809" t="s">
        <v>688</v>
      </c>
    </row>
    <row r="37" spans="1:3" ht="17.25" customHeight="1" x14ac:dyDescent="0.25">
      <c r="A37" s="1038">
        <v>25</v>
      </c>
      <c r="B37" s="1038" t="s">
        <v>1125</v>
      </c>
      <c r="C37" s="811" t="s">
        <v>500</v>
      </c>
    </row>
    <row r="38" spans="1:3" ht="17.25" customHeight="1" thickBot="1" x14ac:dyDescent="0.3">
      <c r="A38" s="1039"/>
      <c r="B38" s="1039"/>
      <c r="C38" s="807" t="s">
        <v>754</v>
      </c>
    </row>
    <row r="39" spans="1:3" ht="17.25" customHeight="1" x14ac:dyDescent="0.25">
      <c r="A39" s="1036">
        <v>26</v>
      </c>
      <c r="B39" s="1036" t="s">
        <v>1126</v>
      </c>
      <c r="C39" s="810" t="s">
        <v>922</v>
      </c>
    </row>
    <row r="40" spans="1:3" ht="17.25" customHeight="1" thickBot="1" x14ac:dyDescent="0.3">
      <c r="A40" s="1037"/>
      <c r="B40" s="1037"/>
      <c r="C40" s="809" t="s">
        <v>760</v>
      </c>
    </row>
    <row r="41" spans="1:3" ht="17.25" customHeight="1" thickBot="1" x14ac:dyDescent="0.3">
      <c r="A41" s="806">
        <v>27</v>
      </c>
      <c r="B41" s="807" t="s">
        <v>1127</v>
      </c>
      <c r="C41" s="807" t="s">
        <v>923</v>
      </c>
    </row>
    <row r="42" spans="1:3" ht="17.25" customHeight="1" thickBot="1" x14ac:dyDescent="0.3">
      <c r="A42" s="806">
        <v>28</v>
      </c>
      <c r="B42" s="807" t="s">
        <v>1128</v>
      </c>
      <c r="C42" s="807" t="s">
        <v>14</v>
      </c>
    </row>
    <row r="43" spans="1:3" ht="17.25" customHeight="1" thickBot="1" x14ac:dyDescent="0.3">
      <c r="A43" s="806">
        <v>29</v>
      </c>
      <c r="B43" s="807" t="s">
        <v>1129</v>
      </c>
      <c r="C43" s="807" t="s">
        <v>924</v>
      </c>
    </row>
    <row r="44" spans="1:3" ht="17.25" customHeight="1" thickBot="1" x14ac:dyDescent="0.3">
      <c r="A44" s="1033" t="s">
        <v>15</v>
      </c>
      <c r="B44" s="1034"/>
      <c r="C44" s="1035"/>
    </row>
    <row r="45" spans="1:3" ht="17.25" customHeight="1" thickBot="1" x14ac:dyDescent="0.3">
      <c r="A45" s="806">
        <v>30</v>
      </c>
      <c r="B45" s="807" t="s">
        <v>1130</v>
      </c>
      <c r="C45" s="807" t="s">
        <v>16</v>
      </c>
    </row>
    <row r="46" spans="1:3" ht="17.25" customHeight="1" thickBot="1" x14ac:dyDescent="0.3">
      <c r="A46" s="806">
        <v>31</v>
      </c>
      <c r="B46" s="807" t="s">
        <v>1131</v>
      </c>
      <c r="C46" s="807" t="s">
        <v>978</v>
      </c>
    </row>
    <row r="47" spans="1:3" ht="17.25" customHeight="1" thickBot="1" x14ac:dyDescent="0.3">
      <c r="A47" s="806">
        <v>32</v>
      </c>
      <c r="B47" s="807" t="s">
        <v>1132</v>
      </c>
      <c r="C47" s="807" t="s">
        <v>17</v>
      </c>
    </row>
    <row r="48" spans="1:3" ht="17.25" customHeight="1" thickBot="1" x14ac:dyDescent="0.3">
      <c r="A48" s="806">
        <v>33</v>
      </c>
      <c r="B48" s="807" t="s">
        <v>1133</v>
      </c>
      <c r="C48" s="807" t="s">
        <v>925</v>
      </c>
    </row>
    <row r="49" spans="1:3" ht="17.25" customHeight="1" thickBot="1" x14ac:dyDescent="0.3">
      <c r="A49" s="808">
        <v>34</v>
      </c>
      <c r="B49" s="809" t="s">
        <v>1134</v>
      </c>
      <c r="C49" s="809" t="s">
        <v>909</v>
      </c>
    </row>
    <row r="50" spans="1:3" ht="17.25" customHeight="1" thickBot="1" x14ac:dyDescent="0.3">
      <c r="A50" s="1033" t="s">
        <v>926</v>
      </c>
      <c r="B50" s="1034"/>
      <c r="C50" s="1035"/>
    </row>
    <row r="51" spans="1:3" ht="17.25" customHeight="1" thickBot="1" x14ac:dyDescent="0.3">
      <c r="A51" s="806">
        <v>35</v>
      </c>
      <c r="B51" s="807" t="s">
        <v>1135</v>
      </c>
      <c r="C51" s="807" t="s">
        <v>18</v>
      </c>
    </row>
    <row r="52" spans="1:3" ht="17.25" customHeight="1" thickBot="1" x14ac:dyDescent="0.3">
      <c r="A52" s="808">
        <v>36</v>
      </c>
      <c r="B52" s="809" t="s">
        <v>1136</v>
      </c>
      <c r="C52" s="809" t="s">
        <v>19</v>
      </c>
    </row>
    <row r="53" spans="1:3" ht="17.25" customHeight="1" thickBot="1" x14ac:dyDescent="0.3">
      <c r="A53" s="806">
        <v>37</v>
      </c>
      <c r="B53" s="807" t="s">
        <v>1137</v>
      </c>
      <c r="C53" s="807" t="s">
        <v>20</v>
      </c>
    </row>
    <row r="54" spans="1:3" ht="17.25" customHeight="1" thickBot="1" x14ac:dyDescent="0.3">
      <c r="A54" s="806">
        <v>38</v>
      </c>
      <c r="B54" s="807" t="s">
        <v>1138</v>
      </c>
      <c r="C54" s="807" t="s">
        <v>980</v>
      </c>
    </row>
    <row r="55" spans="1:3" ht="17.25" customHeight="1" thickBot="1" x14ac:dyDescent="0.3">
      <c r="A55" s="806">
        <v>39</v>
      </c>
      <c r="B55" s="807" t="s">
        <v>1139</v>
      </c>
      <c r="C55" s="807" t="s">
        <v>979</v>
      </c>
    </row>
    <row r="56" spans="1:3" ht="17.25" customHeight="1" thickBot="1" x14ac:dyDescent="0.3">
      <c r="A56" s="806">
        <v>40</v>
      </c>
      <c r="B56" s="807" t="s">
        <v>1076</v>
      </c>
      <c r="C56" s="807" t="s">
        <v>21</v>
      </c>
    </row>
    <row r="57" spans="1:3" ht="15.75" thickBot="1" x14ac:dyDescent="0.3">
      <c r="A57" s="967">
        <v>41</v>
      </c>
      <c r="B57" s="807" t="s">
        <v>1077</v>
      </c>
      <c r="C57" s="807" t="s">
        <v>1078</v>
      </c>
    </row>
    <row r="58" spans="1:3" ht="15.75" thickBot="1" x14ac:dyDescent="0.3">
      <c r="A58" s="967">
        <v>42</v>
      </c>
      <c r="B58" s="807" t="s">
        <v>1080</v>
      </c>
      <c r="C58" s="807" t="s">
        <v>1079</v>
      </c>
    </row>
  </sheetData>
  <mergeCells count="22">
    <mergeCell ref="A39:A40"/>
    <mergeCell ref="B39:B40"/>
    <mergeCell ref="A44:C44"/>
    <mergeCell ref="A50:C50"/>
    <mergeCell ref="A33:A34"/>
    <mergeCell ref="B33:B34"/>
    <mergeCell ref="A35:A36"/>
    <mergeCell ref="B35:B36"/>
    <mergeCell ref="A37:A38"/>
    <mergeCell ref="B37:B38"/>
    <mergeCell ref="A26:A27"/>
    <mergeCell ref="B26:B27"/>
    <mergeCell ref="A29:A30"/>
    <mergeCell ref="B29:B30"/>
    <mergeCell ref="A31:A32"/>
    <mergeCell ref="B31:B32"/>
    <mergeCell ref="A4:C4"/>
    <mergeCell ref="A17:C17"/>
    <mergeCell ref="A22:A23"/>
    <mergeCell ref="B22:B23"/>
    <mergeCell ref="A24:A25"/>
    <mergeCell ref="B24:B25"/>
  </mergeCells>
  <pageMargins left="0.70866141732283472" right="0.70866141732283472" top="0.74803149606299213" bottom="0.74803149606299213" header="0.31496062992125984" footer="0.31496062992125984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H59"/>
  <sheetViews>
    <sheetView tabSelected="1" view="pageBreakPreview" zoomScaleNormal="100" zoomScaleSheetLayoutView="100" workbookViewId="0">
      <selection activeCell="G50" sqref="G50"/>
    </sheetView>
  </sheetViews>
  <sheetFormatPr baseColWidth="10" defaultColWidth="11.28515625" defaultRowHeight="16.5" x14ac:dyDescent="0.3"/>
  <cols>
    <col min="1" max="1" width="51.140625" style="51" customWidth="1"/>
    <col min="2" max="2" width="16" style="51" customWidth="1"/>
    <col min="3" max="3" width="15.7109375" style="51" customWidth="1"/>
    <col min="4" max="4" width="38.7109375" style="51" customWidth="1"/>
    <col min="5" max="5" width="10.28515625" style="51" customWidth="1"/>
    <col min="6" max="6" width="15.28515625" style="51" bestFit="1" customWidth="1"/>
    <col min="7" max="7" width="15.7109375" style="51" customWidth="1"/>
    <col min="8" max="8" width="164.28515625" style="51" customWidth="1"/>
    <col min="9" max="16384" width="11.28515625" style="51"/>
  </cols>
  <sheetData>
    <row r="1" spans="1:7" x14ac:dyDescent="0.3">
      <c r="A1" s="1041" t="s">
        <v>1153</v>
      </c>
      <c r="B1" s="1041"/>
      <c r="C1" s="1041"/>
      <c r="D1" s="1041"/>
      <c r="E1" s="1041"/>
      <c r="F1" s="1041"/>
      <c r="G1" s="1041"/>
    </row>
    <row r="2" spans="1:7" x14ac:dyDescent="0.3">
      <c r="A2" s="1041" t="s">
        <v>22</v>
      </c>
      <c r="B2" s="1041"/>
      <c r="C2" s="1041"/>
      <c r="D2" s="1041"/>
      <c r="E2" s="1041"/>
      <c r="F2" s="1041"/>
      <c r="G2" s="1041"/>
    </row>
    <row r="3" spans="1:7" ht="17.25" thickBot="1" x14ac:dyDescent="0.35">
      <c r="A3" s="1042" t="s">
        <v>1154</v>
      </c>
      <c r="B3" s="1042"/>
      <c r="C3" s="1042"/>
      <c r="D3" s="1042"/>
      <c r="E3" s="1042"/>
      <c r="F3" s="1042"/>
      <c r="G3" s="1042"/>
    </row>
    <row r="4" spans="1:7" ht="24" customHeight="1" thickBot="1" x14ac:dyDescent="0.35">
      <c r="A4" s="97" t="s">
        <v>23</v>
      </c>
      <c r="B4" s="836">
        <v>2019</v>
      </c>
      <c r="C4" s="836">
        <v>2018</v>
      </c>
      <c r="D4" s="119" t="s">
        <v>24</v>
      </c>
      <c r="E4" s="119"/>
      <c r="F4" s="836">
        <v>2019</v>
      </c>
      <c r="G4" s="837">
        <v>2018</v>
      </c>
    </row>
    <row r="5" spans="1:7" ht="17.25" thickTop="1" x14ac:dyDescent="0.3">
      <c r="A5" s="54"/>
      <c r="B5" s="55"/>
      <c r="C5" s="55"/>
      <c r="D5" s="55"/>
      <c r="E5" s="55"/>
      <c r="F5" s="55"/>
      <c r="G5" s="56"/>
    </row>
    <row r="6" spans="1:7" x14ac:dyDescent="0.3">
      <c r="A6" s="57" t="s">
        <v>25</v>
      </c>
      <c r="B6" s="58"/>
      <c r="C6" s="58"/>
      <c r="D6" s="60" t="s">
        <v>26</v>
      </c>
      <c r="E6" s="60"/>
      <c r="F6" s="58"/>
      <c r="G6" s="61"/>
    </row>
    <row r="7" spans="1:7" x14ac:dyDescent="0.3">
      <c r="A7" s="62" t="s">
        <v>27</v>
      </c>
      <c r="B7" s="63">
        <v>5045780.2300000004</v>
      </c>
      <c r="C7" s="63">
        <v>5796898.9199999999</v>
      </c>
      <c r="D7" s="1040" t="s">
        <v>28</v>
      </c>
      <c r="E7" s="1040"/>
      <c r="F7" s="63">
        <v>533684.47</v>
      </c>
      <c r="G7" s="65">
        <v>493295.81</v>
      </c>
    </row>
    <row r="8" spans="1:7" x14ac:dyDescent="0.3">
      <c r="A8" s="62" t="s">
        <v>29</v>
      </c>
      <c r="B8" s="63">
        <v>2724.2</v>
      </c>
      <c r="C8" s="63">
        <v>0</v>
      </c>
      <c r="D8" s="1040" t="s">
        <v>30</v>
      </c>
      <c r="E8" s="1040"/>
      <c r="F8" s="63">
        <v>0</v>
      </c>
      <c r="G8" s="65">
        <v>0</v>
      </c>
    </row>
    <row r="9" spans="1:7" x14ac:dyDescent="0.3">
      <c r="A9" s="62" t="s">
        <v>31</v>
      </c>
      <c r="B9" s="63">
        <v>0</v>
      </c>
      <c r="C9" s="63">
        <v>0</v>
      </c>
      <c r="D9" s="1040" t="s">
        <v>32</v>
      </c>
      <c r="E9" s="1040"/>
      <c r="F9" s="63">
        <v>0</v>
      </c>
      <c r="G9" s="65">
        <v>0</v>
      </c>
    </row>
    <row r="10" spans="1:7" x14ac:dyDescent="0.3">
      <c r="A10" s="62" t="s">
        <v>33</v>
      </c>
      <c r="B10" s="63">
        <v>0</v>
      </c>
      <c r="C10" s="63">
        <v>0</v>
      </c>
      <c r="D10" s="1040" t="s">
        <v>34</v>
      </c>
      <c r="E10" s="1040"/>
      <c r="F10" s="63">
        <v>0</v>
      </c>
      <c r="G10" s="65">
        <v>0</v>
      </c>
    </row>
    <row r="11" spans="1:7" x14ac:dyDescent="0.3">
      <c r="A11" s="62" t="s">
        <v>35</v>
      </c>
      <c r="B11" s="63">
        <v>0</v>
      </c>
      <c r="C11" s="63">
        <v>0</v>
      </c>
      <c r="D11" s="1040" t="s">
        <v>36</v>
      </c>
      <c r="E11" s="1040"/>
      <c r="F11" s="63">
        <v>0</v>
      </c>
      <c r="G11" s="65">
        <v>0</v>
      </c>
    </row>
    <row r="12" spans="1:7" ht="33" customHeight="1" x14ac:dyDescent="0.3">
      <c r="A12" s="524" t="s">
        <v>37</v>
      </c>
      <c r="B12" s="63">
        <v>0</v>
      </c>
      <c r="C12" s="63">
        <v>0</v>
      </c>
      <c r="D12" s="1040" t="s">
        <v>38</v>
      </c>
      <c r="E12" s="1040"/>
      <c r="F12" s="63">
        <v>0</v>
      </c>
      <c r="G12" s="65">
        <v>0</v>
      </c>
    </row>
    <row r="13" spans="1:7" x14ac:dyDescent="0.3">
      <c r="A13" s="62" t="s">
        <v>39</v>
      </c>
      <c r="B13" s="63">
        <v>0</v>
      </c>
      <c r="C13" s="63">
        <v>0</v>
      </c>
      <c r="D13" s="1040" t="s">
        <v>40</v>
      </c>
      <c r="E13" s="1040"/>
      <c r="F13" s="63">
        <v>0</v>
      </c>
      <c r="G13" s="65">
        <v>0</v>
      </c>
    </row>
    <row r="14" spans="1:7" x14ac:dyDescent="0.3">
      <c r="A14" s="67"/>
      <c r="B14" s="63"/>
      <c r="C14" s="63"/>
      <c r="D14" s="1040" t="s">
        <v>41</v>
      </c>
      <c r="E14" s="1040"/>
      <c r="F14" s="63">
        <v>16397.16</v>
      </c>
      <c r="G14" s="65">
        <v>0</v>
      </c>
    </row>
    <row r="15" spans="1:7" x14ac:dyDescent="0.3">
      <c r="A15" s="67"/>
      <c r="B15" s="68"/>
      <c r="C15" s="68"/>
      <c r="D15" s="59"/>
      <c r="E15" s="59"/>
      <c r="F15" s="63"/>
      <c r="G15" s="65"/>
    </row>
    <row r="16" spans="1:7" x14ac:dyDescent="0.3">
      <c r="A16" s="100" t="s">
        <v>42</v>
      </c>
      <c r="B16" s="49">
        <f>SUM(B7:B15)</f>
        <v>5048504.4300000006</v>
      </c>
      <c r="C16" s="49">
        <f>SUM(C7:C15)</f>
        <v>5796898.9199999999</v>
      </c>
      <c r="D16" s="101" t="s">
        <v>43</v>
      </c>
      <c r="E16" s="101"/>
      <c r="F16" s="49">
        <f>SUM(F7:F15)</f>
        <v>550081.63</v>
      </c>
      <c r="G16" s="90">
        <f>SUM(G7:G15)</f>
        <v>493295.81</v>
      </c>
    </row>
    <row r="17" spans="1:7" x14ac:dyDescent="0.3">
      <c r="A17" s="67"/>
      <c r="B17" s="69"/>
      <c r="C17" s="69"/>
      <c r="D17" s="70"/>
      <c r="E17" s="70"/>
      <c r="F17" s="69"/>
      <c r="G17" s="71"/>
    </row>
    <row r="18" spans="1:7" x14ac:dyDescent="0.3">
      <c r="A18" s="57" t="s">
        <v>44</v>
      </c>
      <c r="B18" s="63"/>
      <c r="C18" s="63"/>
      <c r="D18" s="60" t="s">
        <v>45</v>
      </c>
      <c r="E18" s="60"/>
      <c r="F18" s="72"/>
      <c r="G18" s="73"/>
    </row>
    <row r="19" spans="1:7" x14ac:dyDescent="0.3">
      <c r="A19" s="62" t="s">
        <v>46</v>
      </c>
      <c r="B19" s="63">
        <v>0</v>
      </c>
      <c r="C19" s="63">
        <v>0</v>
      </c>
      <c r="D19" s="64" t="s">
        <v>47</v>
      </c>
      <c r="E19" s="64"/>
      <c r="F19" s="63">
        <v>0</v>
      </c>
      <c r="G19" s="65">
        <v>0</v>
      </c>
    </row>
    <row r="20" spans="1:7" x14ac:dyDescent="0.3">
      <c r="A20" s="66" t="s">
        <v>48</v>
      </c>
      <c r="B20" s="63">
        <v>0</v>
      </c>
      <c r="C20" s="63">
        <v>0</v>
      </c>
      <c r="D20" s="768" t="s">
        <v>49</v>
      </c>
      <c r="E20" s="768"/>
      <c r="F20" s="63">
        <v>0</v>
      </c>
      <c r="G20" s="65">
        <v>0</v>
      </c>
    </row>
    <row r="21" spans="1:7" ht="16.5" customHeight="1" x14ac:dyDescent="0.3">
      <c r="A21" s="523" t="s">
        <v>50</v>
      </c>
      <c r="B21" s="63">
        <v>56994464.390000001</v>
      </c>
      <c r="C21" s="63">
        <v>44124595.229999997</v>
      </c>
      <c r="D21" s="64" t="s">
        <v>51</v>
      </c>
      <c r="E21" s="64"/>
      <c r="F21" s="63">
        <v>0</v>
      </c>
      <c r="G21" s="65">
        <v>0</v>
      </c>
    </row>
    <row r="22" spans="1:7" ht="16.5" customHeight="1" x14ac:dyDescent="0.3">
      <c r="A22" s="62" t="s">
        <v>52</v>
      </c>
      <c r="B22" s="63">
        <v>31370383.530000001</v>
      </c>
      <c r="C22" s="63">
        <v>11378641.380000001</v>
      </c>
      <c r="D22" s="64" t="s">
        <v>53</v>
      </c>
      <c r="E22" s="64"/>
      <c r="F22" s="63">
        <v>0</v>
      </c>
      <c r="G22" s="65">
        <v>0</v>
      </c>
    </row>
    <row r="23" spans="1:7" ht="33" customHeight="1" x14ac:dyDescent="0.3">
      <c r="A23" s="525" t="s">
        <v>54</v>
      </c>
      <c r="B23" s="63">
        <v>2795528.8</v>
      </c>
      <c r="C23" s="63">
        <v>1761104.8</v>
      </c>
      <c r="D23" s="1040" t="s">
        <v>55</v>
      </c>
      <c r="E23" s="1040"/>
      <c r="F23" s="63">
        <v>0</v>
      </c>
      <c r="G23" s="65">
        <v>0</v>
      </c>
    </row>
    <row r="24" spans="1:7" x14ac:dyDescent="0.3">
      <c r="A24" s="66" t="s">
        <v>56</v>
      </c>
      <c r="B24" s="63">
        <v>-16011273.6</v>
      </c>
      <c r="C24" s="63">
        <v>-6893033.0700000003</v>
      </c>
      <c r="D24" s="64" t="s">
        <v>57</v>
      </c>
      <c r="E24" s="64"/>
      <c r="F24" s="63">
        <v>0</v>
      </c>
      <c r="G24" s="65">
        <v>0</v>
      </c>
    </row>
    <row r="25" spans="1:7" x14ac:dyDescent="0.3">
      <c r="A25" s="62" t="s">
        <v>58</v>
      </c>
      <c r="B25" s="63">
        <v>0</v>
      </c>
      <c r="C25" s="63">
        <v>0</v>
      </c>
      <c r="D25" s="64"/>
      <c r="E25" s="64"/>
      <c r="F25" s="63"/>
      <c r="G25" s="65"/>
    </row>
    <row r="26" spans="1:7" x14ac:dyDescent="0.3">
      <c r="A26" s="66" t="s">
        <v>59</v>
      </c>
      <c r="B26" s="63">
        <v>0</v>
      </c>
      <c r="C26" s="63">
        <v>0</v>
      </c>
      <c r="D26" s="74"/>
      <c r="E26" s="74"/>
      <c r="F26" s="63"/>
      <c r="G26" s="65"/>
    </row>
    <row r="27" spans="1:7" x14ac:dyDescent="0.3">
      <c r="A27" s="62" t="s">
        <v>60</v>
      </c>
      <c r="B27" s="63">
        <v>0</v>
      </c>
      <c r="C27" s="63">
        <v>128082.56</v>
      </c>
      <c r="D27" s="74"/>
      <c r="E27" s="74"/>
      <c r="F27" s="72"/>
      <c r="G27" s="73"/>
    </row>
    <row r="28" spans="1:7" x14ac:dyDescent="0.3">
      <c r="A28" s="75"/>
      <c r="B28" s="63"/>
      <c r="C28" s="63"/>
      <c r="D28" s="74"/>
      <c r="E28" s="74"/>
      <c r="F28" s="72"/>
      <c r="G28" s="73"/>
    </row>
    <row r="29" spans="1:7" x14ac:dyDescent="0.3">
      <c r="A29" s="100" t="s">
        <v>61</v>
      </c>
      <c r="B29" s="49">
        <f>SUM(B19:B27)</f>
        <v>75149103.120000005</v>
      </c>
      <c r="C29" s="49">
        <f>SUM(C19:C27)</f>
        <v>50499390.899999999</v>
      </c>
      <c r="D29" s="102" t="s">
        <v>62</v>
      </c>
      <c r="E29" s="102"/>
      <c r="F29" s="49">
        <f>SUM(F19:F27)</f>
        <v>0</v>
      </c>
      <c r="G29" s="90">
        <f>SUM(G19:G27)</f>
        <v>0</v>
      </c>
    </row>
    <row r="30" spans="1:7" x14ac:dyDescent="0.3">
      <c r="A30" s="75"/>
      <c r="B30" s="63"/>
      <c r="C30" s="63"/>
      <c r="D30" s="74"/>
      <c r="E30" s="74"/>
      <c r="F30" s="68"/>
      <c r="G30" s="76"/>
    </row>
    <row r="31" spans="1:7" x14ac:dyDescent="0.3">
      <c r="A31" s="100" t="s">
        <v>63</v>
      </c>
      <c r="B31" s="49">
        <f>B29+B16</f>
        <v>80197607.550000012</v>
      </c>
      <c r="C31" s="49">
        <f>C29+C16</f>
        <v>56296289.82</v>
      </c>
      <c r="D31" s="102" t="s">
        <v>64</v>
      </c>
      <c r="E31" s="102"/>
      <c r="F31" s="49">
        <f>F29+F16</f>
        <v>550081.63</v>
      </c>
      <c r="G31" s="90">
        <f>G29+G16</f>
        <v>493295.81</v>
      </c>
    </row>
    <row r="32" spans="1:7" x14ac:dyDescent="0.3">
      <c r="A32" s="67"/>
      <c r="B32" s="77"/>
      <c r="C32" s="77"/>
      <c r="D32" s="74"/>
      <c r="E32" s="74"/>
      <c r="F32" s="72"/>
      <c r="G32" s="73"/>
    </row>
    <row r="33" spans="1:7" x14ac:dyDescent="0.3">
      <c r="A33" s="67"/>
      <c r="B33" s="63"/>
      <c r="C33" s="63"/>
      <c r="D33" s="78" t="s">
        <v>65</v>
      </c>
      <c r="E33" s="78"/>
      <c r="F33" s="68"/>
      <c r="G33" s="76"/>
    </row>
    <row r="34" spans="1:7" x14ac:dyDescent="0.3">
      <c r="A34" s="67"/>
      <c r="B34" s="68"/>
      <c r="C34" s="68"/>
      <c r="D34" s="102" t="s">
        <v>66</v>
      </c>
      <c r="E34" s="102"/>
      <c r="F34" s="91">
        <f>SUM(F35:F37)</f>
        <v>83403546.079999998</v>
      </c>
      <c r="G34" s="92">
        <f>SUM(G35:G37)</f>
        <v>50186815.57</v>
      </c>
    </row>
    <row r="35" spans="1:7" x14ac:dyDescent="0.3">
      <c r="A35" s="67"/>
      <c r="B35" s="68"/>
      <c r="C35" s="68"/>
      <c r="D35" s="64" t="s">
        <v>67</v>
      </c>
      <c r="E35" s="64"/>
      <c r="F35" s="63">
        <v>0</v>
      </c>
      <c r="G35" s="65"/>
    </row>
    <row r="36" spans="1:7" x14ac:dyDescent="0.3">
      <c r="A36" s="67"/>
      <c r="B36" s="68"/>
      <c r="C36" s="68"/>
      <c r="D36" s="64" t="s">
        <v>68</v>
      </c>
      <c r="E36" s="64"/>
      <c r="F36" s="63">
        <v>83403546.079999998</v>
      </c>
      <c r="G36" s="65">
        <v>50186815.57</v>
      </c>
    </row>
    <row r="37" spans="1:7" ht="33" x14ac:dyDescent="0.3">
      <c r="A37" s="67"/>
      <c r="B37" s="68"/>
      <c r="C37" s="68"/>
      <c r="D37" s="64" t="s">
        <v>69</v>
      </c>
      <c r="E37" s="64"/>
      <c r="F37" s="63"/>
      <c r="G37" s="65">
        <v>0</v>
      </c>
    </row>
    <row r="38" spans="1:7" x14ac:dyDescent="0.3">
      <c r="A38" s="75"/>
      <c r="B38" s="69"/>
      <c r="C38" s="69"/>
      <c r="D38" s="102" t="s">
        <v>70</v>
      </c>
      <c r="E38" s="102"/>
      <c r="F38" s="91">
        <f>SUM(F39:F43)</f>
        <v>-3756020.16</v>
      </c>
      <c r="G38" s="92">
        <f>SUM(G39:G43)</f>
        <v>5616178.4399999995</v>
      </c>
    </row>
    <row r="39" spans="1:7" x14ac:dyDescent="0.3">
      <c r="A39" s="75"/>
      <c r="B39" s="69"/>
      <c r="C39" s="69"/>
      <c r="D39" s="64" t="s">
        <v>71</v>
      </c>
      <c r="E39" s="64"/>
      <c r="F39" s="63">
        <v>-1446435.72</v>
      </c>
      <c r="G39" s="65">
        <v>-1823410.91</v>
      </c>
    </row>
    <row r="40" spans="1:7" x14ac:dyDescent="0.3">
      <c r="A40" s="75"/>
      <c r="B40" s="69"/>
      <c r="C40" s="69"/>
      <c r="D40" s="64" t="s">
        <v>72</v>
      </c>
      <c r="E40" s="64"/>
      <c r="F40" s="63">
        <v>2487914.4700000002</v>
      </c>
      <c r="G40" s="65">
        <v>4311325.38</v>
      </c>
    </row>
    <row r="41" spans="1:7" x14ac:dyDescent="0.3">
      <c r="A41" s="67"/>
      <c r="B41" s="68"/>
      <c r="C41" s="68"/>
      <c r="D41" s="64" t="s">
        <v>73</v>
      </c>
      <c r="E41" s="64"/>
      <c r="F41" s="63">
        <v>0</v>
      </c>
      <c r="G41" s="65">
        <v>0</v>
      </c>
    </row>
    <row r="42" spans="1:7" x14ac:dyDescent="0.3">
      <c r="A42" s="67"/>
      <c r="B42" s="68"/>
      <c r="C42" s="68"/>
      <c r="D42" s="64" t="s">
        <v>74</v>
      </c>
      <c r="E42" s="64"/>
      <c r="F42" s="63"/>
      <c r="G42" s="65">
        <v>3128263.97</v>
      </c>
    </row>
    <row r="43" spans="1:7" ht="33" x14ac:dyDescent="0.3">
      <c r="A43" s="67"/>
      <c r="B43" s="68"/>
      <c r="C43" s="68"/>
      <c r="D43" s="64" t="s">
        <v>75</v>
      </c>
      <c r="E43" s="64"/>
      <c r="F43" s="63">
        <v>-4797498.91</v>
      </c>
      <c r="G43" s="65">
        <v>0</v>
      </c>
    </row>
    <row r="44" spans="1:7" ht="33" x14ac:dyDescent="0.3">
      <c r="A44" s="67"/>
      <c r="B44" s="68"/>
      <c r="C44" s="68"/>
      <c r="D44" s="103" t="s">
        <v>76</v>
      </c>
      <c r="E44" s="103"/>
      <c r="F44" s="93">
        <f>SUM(F45:F46)</f>
        <v>0</v>
      </c>
      <c r="G44" s="94">
        <f>SUM(G45:G46)</f>
        <v>0</v>
      </c>
    </row>
    <row r="45" spans="1:7" x14ac:dyDescent="0.3">
      <c r="A45" s="62"/>
      <c r="B45" s="68"/>
      <c r="C45" s="68"/>
      <c r="D45" s="64" t="s">
        <v>77</v>
      </c>
      <c r="E45" s="64"/>
      <c r="F45" s="63"/>
      <c r="G45" s="65">
        <v>0</v>
      </c>
    </row>
    <row r="46" spans="1:7" ht="33" x14ac:dyDescent="0.3">
      <c r="A46" s="79"/>
      <c r="B46" s="80"/>
      <c r="C46" s="80"/>
      <c r="D46" s="64" t="s">
        <v>78</v>
      </c>
      <c r="E46" s="64"/>
      <c r="F46" s="63">
        <v>0</v>
      </c>
      <c r="G46" s="65"/>
    </row>
    <row r="47" spans="1:7" x14ac:dyDescent="0.3">
      <c r="A47" s="67"/>
      <c r="B47" s="80"/>
      <c r="C47" s="80"/>
      <c r="D47" s="81"/>
      <c r="E47" s="81"/>
      <c r="F47" s="80"/>
      <c r="G47" s="82"/>
    </row>
    <row r="48" spans="1:7" x14ac:dyDescent="0.3">
      <c r="A48" s="62"/>
      <c r="B48" s="80"/>
      <c r="C48" s="80"/>
      <c r="D48" s="102" t="s">
        <v>79</v>
      </c>
      <c r="E48" s="102"/>
      <c r="F48" s="95">
        <f>F44+F38+F34</f>
        <v>79647525.920000002</v>
      </c>
      <c r="G48" s="96">
        <f>G44+G38+G34</f>
        <v>55802994.009999998</v>
      </c>
    </row>
    <row r="49" spans="1:8" x14ac:dyDescent="0.3">
      <c r="A49" s="79"/>
      <c r="B49" s="80"/>
      <c r="C49" s="80"/>
      <c r="D49" s="70"/>
      <c r="E49" s="70"/>
      <c r="F49" s="83"/>
      <c r="G49" s="84"/>
    </row>
    <row r="50" spans="1:8" ht="33" x14ac:dyDescent="0.3">
      <c r="A50" s="67"/>
      <c r="D50" s="102" t="s">
        <v>80</v>
      </c>
      <c r="E50" s="102"/>
      <c r="F50" s="95">
        <f>F48+F31</f>
        <v>80197607.549999997</v>
      </c>
      <c r="G50" s="96">
        <f>G48+G31</f>
        <v>56296289.82</v>
      </c>
      <c r="H50" s="736" t="str">
        <f>IF($B$31=$F$50,"","VALOR INCORRECTO!! TOTAL DE ACTIVOS TIENE QUE SER IGUAL AL TOTAL DE LA SUMA DE PASIVO Y HACIENDA")</f>
        <v/>
      </c>
    </row>
    <row r="51" spans="1:8" ht="17.25" thickBot="1" x14ac:dyDescent="0.35">
      <c r="A51" s="85"/>
      <c r="B51" s="86"/>
      <c r="C51" s="86"/>
      <c r="D51" s="87"/>
      <c r="E51" s="87"/>
      <c r="F51" s="88"/>
      <c r="G51" s="89"/>
      <c r="H51" s="736" t="str">
        <f>IF($C$31=$G$50,"","VALOR INCORRECTO!! TOTAL DE ACTIVOS TIENE QUE SER IGUAL AL TOTAL DE LA SUMA DE PASIVO Y HCIENDA")</f>
        <v/>
      </c>
    </row>
    <row r="52" spans="1:8" x14ac:dyDescent="0.3">
      <c r="A52" s="51" t="s">
        <v>81</v>
      </c>
      <c r="B52" s="486"/>
      <c r="C52" s="486"/>
      <c r="D52" s="53"/>
      <c r="E52" s="53"/>
      <c r="F52" s="487"/>
      <c r="G52" s="487"/>
      <c r="H52" s="736"/>
    </row>
    <row r="53" spans="1:8" x14ac:dyDescent="0.3">
      <c r="B53" s="486"/>
      <c r="C53" s="486"/>
      <c r="D53" s="53"/>
      <c r="E53" s="53"/>
      <c r="F53" s="487"/>
      <c r="G53" s="487"/>
      <c r="H53" s="736"/>
    </row>
    <row r="54" spans="1:8" x14ac:dyDescent="0.3">
      <c r="A54" s="53"/>
      <c r="B54" s="486"/>
      <c r="C54" s="486"/>
      <c r="D54" s="53"/>
      <c r="E54" s="53"/>
      <c r="F54" s="487"/>
      <c r="G54" s="487"/>
      <c r="H54" s="736"/>
    </row>
    <row r="55" spans="1:8" x14ac:dyDescent="0.3">
      <c r="A55" s="53"/>
      <c r="B55" s="486"/>
      <c r="C55" s="486"/>
      <c r="D55" s="53"/>
      <c r="E55" s="53"/>
      <c r="F55" s="487"/>
      <c r="G55" s="487"/>
      <c r="H55" s="736"/>
    </row>
    <row r="56" spans="1:8" x14ac:dyDescent="0.3">
      <c r="A56" s="53"/>
      <c r="B56" s="486"/>
      <c r="C56" s="486"/>
      <c r="D56" s="53"/>
      <c r="E56" s="53"/>
      <c r="F56" s="487"/>
      <c r="G56" s="487"/>
      <c r="H56" s="736"/>
    </row>
    <row r="59" spans="1:8" x14ac:dyDescent="0.3">
      <c r="B59" s="98"/>
      <c r="C59" s="99" t="s">
        <v>82</v>
      </c>
    </row>
  </sheetData>
  <sheetProtection password="C115" sheet="1" formatColumns="0" formatRows="0" insertHyperlinks="0"/>
  <mergeCells count="12">
    <mergeCell ref="D7:E7"/>
    <mergeCell ref="D8:E8"/>
    <mergeCell ref="D9:E9"/>
    <mergeCell ref="D10:E10"/>
    <mergeCell ref="A1:G1"/>
    <mergeCell ref="A2:G2"/>
    <mergeCell ref="A3:G3"/>
    <mergeCell ref="D11:E11"/>
    <mergeCell ref="D12:E12"/>
    <mergeCell ref="D13:E13"/>
    <mergeCell ref="D14:E14"/>
    <mergeCell ref="D23:E23"/>
  </mergeCells>
  <printOptions horizontalCentered="1"/>
  <pageMargins left="0.27559055118110237" right="0.15748031496062992" top="0.39370078740157483" bottom="0.51181102362204722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view="pageBreakPreview" topLeftCell="A46" zoomScale="90" zoomScaleNormal="100" zoomScaleSheetLayoutView="90" workbookViewId="0">
      <selection activeCell="B58" sqref="B58"/>
    </sheetView>
  </sheetViews>
  <sheetFormatPr baseColWidth="10" defaultColWidth="11.42578125" defaultRowHeight="15" x14ac:dyDescent="0.25"/>
  <cols>
    <col min="1" max="1" width="40.28515625" customWidth="1"/>
    <col min="2" max="2" width="15" bestFit="1" customWidth="1"/>
    <col min="3" max="3" width="15.28515625" customWidth="1"/>
    <col min="4" max="4" width="1.28515625" customWidth="1"/>
    <col min="5" max="5" width="40.28515625" customWidth="1"/>
    <col min="6" max="6" width="15.42578125" bestFit="1" customWidth="1"/>
    <col min="7" max="7" width="15.5703125" customWidth="1"/>
  </cols>
  <sheetData>
    <row r="1" spans="1:7" ht="15.75" x14ac:dyDescent="0.25">
      <c r="A1" s="1043" t="str">
        <f>'CPCA-I-01'!A1:G1</f>
        <v>Universidad Tecnológica de Guaymas</v>
      </c>
      <c r="B1" s="1043"/>
      <c r="C1" s="1043"/>
      <c r="D1" s="1043"/>
      <c r="E1" s="1043"/>
      <c r="F1" s="1043"/>
      <c r="G1" s="1043"/>
    </row>
    <row r="2" spans="1:7" ht="14.25" customHeight="1" x14ac:dyDescent="0.25">
      <c r="A2" s="1041" t="s">
        <v>83</v>
      </c>
      <c r="B2" s="1041"/>
      <c r="C2" s="1041"/>
      <c r="D2" s="1041"/>
      <c r="E2" s="1041"/>
      <c r="F2" s="1041"/>
      <c r="G2" s="1041"/>
    </row>
    <row r="3" spans="1:7" ht="12.75" customHeight="1" x14ac:dyDescent="0.25">
      <c r="A3" s="1044" t="s">
        <v>1155</v>
      </c>
      <c r="B3" s="1044"/>
      <c r="C3" s="1044"/>
      <c r="D3" s="1044"/>
      <c r="E3" s="1044"/>
      <c r="F3" s="1044"/>
      <c r="G3" s="1044"/>
    </row>
    <row r="4" spans="1:7" ht="12" customHeight="1" thickBot="1" x14ac:dyDescent="0.3">
      <c r="A4" s="1045" t="s">
        <v>84</v>
      </c>
      <c r="B4" s="1045"/>
      <c r="C4" s="1045"/>
      <c r="D4" s="1045"/>
      <c r="E4" s="1045"/>
      <c r="F4" s="1045"/>
      <c r="G4" s="1045"/>
    </row>
    <row r="5" spans="1:7" ht="26.25" thickBot="1" x14ac:dyDescent="0.3">
      <c r="A5" s="1009" t="s">
        <v>85</v>
      </c>
      <c r="B5" s="1004">
        <v>2019</v>
      </c>
      <c r="C5" s="1004" t="s">
        <v>1019</v>
      </c>
      <c r="D5" s="1010"/>
      <c r="E5" s="1011" t="s">
        <v>85</v>
      </c>
      <c r="F5" s="1004">
        <v>2019</v>
      </c>
      <c r="G5" s="1004" t="s">
        <v>1019</v>
      </c>
    </row>
    <row r="6" spans="1:7" ht="15.75" customHeight="1" x14ac:dyDescent="0.25">
      <c r="A6" s="601" t="s">
        <v>23</v>
      </c>
      <c r="B6" s="681"/>
      <c r="C6" s="681"/>
      <c r="D6" s="682"/>
      <c r="E6" s="681" t="s">
        <v>24</v>
      </c>
      <c r="F6" s="681"/>
      <c r="G6" s="681"/>
    </row>
    <row r="7" spans="1:7" ht="10.5" customHeight="1" x14ac:dyDescent="0.25">
      <c r="A7" s="601" t="s">
        <v>25</v>
      </c>
      <c r="B7" s="683"/>
      <c r="C7" s="683"/>
      <c r="D7" s="682"/>
      <c r="E7" s="681" t="s">
        <v>26</v>
      </c>
      <c r="F7" s="683"/>
      <c r="G7" s="683"/>
    </row>
    <row r="8" spans="1:7" s="649" customFormat="1" ht="25.5" x14ac:dyDescent="0.25">
      <c r="A8" s="601" t="s">
        <v>86</v>
      </c>
      <c r="B8" s="657">
        <f>SUM(B9:B15)</f>
        <v>5045780.2300000004</v>
      </c>
      <c r="C8" s="657">
        <f>SUM(C9:C15)</f>
        <v>5796898.9199999999</v>
      </c>
      <c r="D8" s="684"/>
      <c r="E8" s="681" t="s">
        <v>87</v>
      </c>
      <c r="F8" s="657">
        <f>SUM(F9:F17)</f>
        <v>550081.63</v>
      </c>
      <c r="G8" s="657">
        <f>SUM(G9:G17)</f>
        <v>493295.81</v>
      </c>
    </row>
    <row r="9" spans="1:7" x14ac:dyDescent="0.25">
      <c r="A9" s="685" t="s">
        <v>88</v>
      </c>
      <c r="B9" s="686">
        <v>0</v>
      </c>
      <c r="C9" s="686">
        <v>0</v>
      </c>
      <c r="D9" s="682"/>
      <c r="E9" s="683" t="s">
        <v>89</v>
      </c>
      <c r="F9" s="686">
        <v>0</v>
      </c>
      <c r="G9" s="686">
        <v>0</v>
      </c>
    </row>
    <row r="10" spans="1:7" x14ac:dyDescent="0.25">
      <c r="A10" s="685" t="s">
        <v>90</v>
      </c>
      <c r="B10" s="686">
        <f>+'CPCA-I-01'!B7</f>
        <v>5045780.2300000004</v>
      </c>
      <c r="C10" s="686">
        <f>+'CPCA-I-01'!C7</f>
        <v>5796898.9199999999</v>
      </c>
      <c r="D10" s="682"/>
      <c r="E10" s="683" t="s">
        <v>91</v>
      </c>
      <c r="F10" s="686">
        <f>+'CPCA-I-01'!F7</f>
        <v>533684.47</v>
      </c>
      <c r="G10" s="686">
        <f>+'CPCA-I-01'!G7</f>
        <v>493295.81</v>
      </c>
    </row>
    <row r="11" spans="1:7" x14ac:dyDescent="0.25">
      <c r="A11" s="685" t="s">
        <v>92</v>
      </c>
      <c r="B11" s="686">
        <v>0</v>
      </c>
      <c r="C11" s="686">
        <v>0</v>
      </c>
      <c r="D11" s="682"/>
      <c r="E11" s="683" t="s">
        <v>93</v>
      </c>
      <c r="F11" s="686">
        <v>0</v>
      </c>
      <c r="G11" s="686">
        <v>0</v>
      </c>
    </row>
    <row r="12" spans="1:7" x14ac:dyDescent="0.25">
      <c r="A12" s="685" t="s">
        <v>94</v>
      </c>
      <c r="B12" s="686">
        <v>0</v>
      </c>
      <c r="C12" s="686">
        <v>0</v>
      </c>
      <c r="D12" s="682"/>
      <c r="E12" s="683" t="s">
        <v>95</v>
      </c>
      <c r="F12" s="686">
        <v>0</v>
      </c>
      <c r="G12" s="686">
        <v>0</v>
      </c>
    </row>
    <row r="13" spans="1:7" x14ac:dyDescent="0.25">
      <c r="A13" s="685" t="s">
        <v>96</v>
      </c>
      <c r="B13" s="686">
        <v>0</v>
      </c>
      <c r="C13" s="686">
        <v>0</v>
      </c>
      <c r="D13" s="682"/>
      <c r="E13" s="683" t="s">
        <v>97</v>
      </c>
      <c r="F13" s="686">
        <v>0</v>
      </c>
      <c r="G13" s="686">
        <v>0</v>
      </c>
    </row>
    <row r="14" spans="1:7" ht="25.5" x14ac:dyDescent="0.25">
      <c r="A14" s="685" t="s">
        <v>98</v>
      </c>
      <c r="B14" s="686">
        <v>0</v>
      </c>
      <c r="C14" s="686">
        <v>0</v>
      </c>
      <c r="D14" s="682"/>
      <c r="E14" s="683" t="s">
        <v>99</v>
      </c>
      <c r="F14" s="686">
        <v>0</v>
      </c>
      <c r="G14" s="686">
        <v>0</v>
      </c>
    </row>
    <row r="15" spans="1:7" x14ac:dyDescent="0.25">
      <c r="A15" s="685" t="s">
        <v>100</v>
      </c>
      <c r="B15" s="686">
        <v>0</v>
      </c>
      <c r="C15" s="686">
        <v>0</v>
      </c>
      <c r="D15" s="682"/>
      <c r="E15" s="683" t="s">
        <v>101</v>
      </c>
      <c r="F15" s="686">
        <v>0</v>
      </c>
      <c r="G15" s="686">
        <v>0</v>
      </c>
    </row>
    <row r="16" spans="1:7" ht="25.5" x14ac:dyDescent="0.25">
      <c r="A16" s="610" t="s">
        <v>102</v>
      </c>
      <c r="B16" s="657">
        <f>SUM(B17:B23)</f>
        <v>2724.2</v>
      </c>
      <c r="C16" s="657">
        <f>SUM(C17:C23)</f>
        <v>0</v>
      </c>
      <c r="D16" s="682"/>
      <c r="E16" s="683" t="s">
        <v>103</v>
      </c>
      <c r="F16" s="686">
        <v>0</v>
      </c>
      <c r="G16" s="686">
        <v>0</v>
      </c>
    </row>
    <row r="17" spans="1:7" x14ac:dyDescent="0.25">
      <c r="A17" s="687" t="s">
        <v>104</v>
      </c>
      <c r="B17" s="686">
        <v>0</v>
      </c>
      <c r="C17" s="686">
        <v>0</v>
      </c>
      <c r="D17" s="682"/>
      <c r="E17" s="683" t="s">
        <v>105</v>
      </c>
      <c r="F17" s="686">
        <f>+'CPCA-I-01'!F14</f>
        <v>16397.16</v>
      </c>
      <c r="G17" s="686">
        <v>0</v>
      </c>
    </row>
    <row r="18" spans="1:7" ht="19.5" customHeight="1" x14ac:dyDescent="0.25">
      <c r="A18" s="687" t="s">
        <v>106</v>
      </c>
      <c r="B18" s="686">
        <v>0</v>
      </c>
      <c r="C18" s="686">
        <v>0</v>
      </c>
      <c r="D18" s="682"/>
      <c r="E18" s="681" t="s">
        <v>107</v>
      </c>
      <c r="F18" s="657">
        <f>SUM(F19:F21)</f>
        <v>0</v>
      </c>
      <c r="G18" s="657">
        <f>SUM(G19:G21)</f>
        <v>0</v>
      </c>
    </row>
    <row r="19" spans="1:7" ht="15.75" customHeight="1" x14ac:dyDescent="0.25">
      <c r="A19" s="687" t="s">
        <v>108</v>
      </c>
      <c r="B19" s="686">
        <f>+'CPCA-I-01'!B8</f>
        <v>2724.2</v>
      </c>
      <c r="C19" s="686">
        <v>0</v>
      </c>
      <c r="D19" s="682"/>
      <c r="E19" s="683" t="s">
        <v>109</v>
      </c>
      <c r="F19" s="686">
        <v>0</v>
      </c>
      <c r="G19" s="686">
        <v>0</v>
      </c>
    </row>
    <row r="20" spans="1:7" ht="25.5" x14ac:dyDescent="0.25">
      <c r="A20" s="687" t="s">
        <v>110</v>
      </c>
      <c r="B20" s="686">
        <v>0</v>
      </c>
      <c r="C20" s="686">
        <v>0</v>
      </c>
      <c r="D20" s="682"/>
      <c r="E20" s="683" t="s">
        <v>111</v>
      </c>
      <c r="F20" s="686">
        <v>0</v>
      </c>
      <c r="G20" s="686">
        <v>0</v>
      </c>
    </row>
    <row r="21" spans="1:7" ht="14.25" customHeight="1" x14ac:dyDescent="0.25">
      <c r="A21" s="687" t="s">
        <v>112</v>
      </c>
      <c r="B21" s="686">
        <v>0</v>
      </c>
      <c r="C21" s="686">
        <v>0</v>
      </c>
      <c r="D21" s="682"/>
      <c r="E21" s="683" t="s">
        <v>113</v>
      </c>
      <c r="F21" s="686">
        <v>0</v>
      </c>
      <c r="G21" s="686">
        <v>0</v>
      </c>
    </row>
    <row r="22" spans="1:7" ht="25.5" x14ac:dyDescent="0.25">
      <c r="A22" s="687" t="s">
        <v>114</v>
      </c>
      <c r="B22" s="686">
        <v>0</v>
      </c>
      <c r="C22" s="686">
        <v>0</v>
      </c>
      <c r="D22" s="682"/>
      <c r="E22" s="681" t="s">
        <v>115</v>
      </c>
      <c r="F22" s="657">
        <f>SUM(F23:F24)</f>
        <v>0</v>
      </c>
      <c r="G22" s="657">
        <f>SUM(G23:G24)</f>
        <v>0</v>
      </c>
    </row>
    <row r="23" spans="1:7" ht="25.5" x14ac:dyDescent="0.25">
      <c r="A23" s="687" t="s">
        <v>116</v>
      </c>
      <c r="B23" s="686">
        <v>0</v>
      </c>
      <c r="C23" s="686">
        <v>0</v>
      </c>
      <c r="D23" s="682"/>
      <c r="E23" s="683" t="s">
        <v>117</v>
      </c>
      <c r="F23" s="686">
        <v>0</v>
      </c>
      <c r="G23" s="686">
        <v>0</v>
      </c>
    </row>
    <row r="24" spans="1:7" ht="25.5" x14ac:dyDescent="0.25">
      <c r="A24" s="601" t="s">
        <v>118</v>
      </c>
      <c r="B24" s="657">
        <f>SUM(B25:B29)</f>
        <v>0</v>
      </c>
      <c r="C24" s="657">
        <f>SUM(C25:C29)</f>
        <v>0</v>
      </c>
      <c r="D24" s="682"/>
      <c r="E24" s="683" t="s">
        <v>119</v>
      </c>
      <c r="F24" s="686">
        <v>0</v>
      </c>
      <c r="G24" s="686">
        <v>0</v>
      </c>
    </row>
    <row r="25" spans="1:7" ht="25.5" x14ac:dyDescent="0.25">
      <c r="A25" s="687" t="s">
        <v>120</v>
      </c>
      <c r="B25" s="686">
        <v>0</v>
      </c>
      <c r="C25" s="686">
        <v>0</v>
      </c>
      <c r="D25" s="682"/>
      <c r="E25" s="683" t="s">
        <v>121</v>
      </c>
      <c r="F25" s="686">
        <v>0</v>
      </c>
      <c r="G25" s="686">
        <v>0</v>
      </c>
    </row>
    <row r="26" spans="1:7" ht="25.5" x14ac:dyDescent="0.25">
      <c r="A26" s="687" t="s">
        <v>122</v>
      </c>
      <c r="B26" s="686">
        <v>0</v>
      </c>
      <c r="C26" s="686">
        <v>0</v>
      </c>
      <c r="D26" s="682"/>
      <c r="E26" s="681" t="s">
        <v>123</v>
      </c>
      <c r="F26" s="657">
        <f>SUM(F27:F29)</f>
        <v>0</v>
      </c>
      <c r="G26" s="657">
        <f>SUM(G27:G29)</f>
        <v>0</v>
      </c>
    </row>
    <row r="27" spans="1:7" ht="25.5" x14ac:dyDescent="0.25">
      <c r="A27" s="687" t="s">
        <v>124</v>
      </c>
      <c r="B27" s="686">
        <v>0</v>
      </c>
      <c r="C27" s="686">
        <v>0</v>
      </c>
      <c r="D27" s="682"/>
      <c r="E27" s="683" t="s">
        <v>125</v>
      </c>
      <c r="F27" s="686">
        <v>0</v>
      </c>
      <c r="G27" s="686">
        <v>0</v>
      </c>
    </row>
    <row r="28" spans="1:7" ht="17.25" customHeight="1" x14ac:dyDescent="0.25">
      <c r="A28" s="687" t="s">
        <v>126</v>
      </c>
      <c r="B28" s="686">
        <v>0</v>
      </c>
      <c r="C28" s="686">
        <v>0</v>
      </c>
      <c r="D28" s="682"/>
      <c r="E28" s="683" t="s">
        <v>127</v>
      </c>
      <c r="F28" s="686">
        <v>0</v>
      </c>
      <c r="G28" s="686">
        <v>0</v>
      </c>
    </row>
    <row r="29" spans="1:7" x14ac:dyDescent="0.25">
      <c r="A29" s="687" t="s">
        <v>128</v>
      </c>
      <c r="B29" s="686">
        <v>0</v>
      </c>
      <c r="C29" s="686">
        <v>0</v>
      </c>
      <c r="D29" s="682"/>
      <c r="E29" s="683" t="s">
        <v>129</v>
      </c>
      <c r="F29" s="686">
        <v>0</v>
      </c>
      <c r="G29" s="686">
        <v>0</v>
      </c>
    </row>
    <row r="30" spans="1:7" ht="25.5" x14ac:dyDescent="0.25">
      <c r="A30" s="601" t="s">
        <v>130</v>
      </c>
      <c r="B30" s="657">
        <f>SUM(B31:B35)</f>
        <v>0</v>
      </c>
      <c r="C30" s="657">
        <f>SUM(C31:C35)</f>
        <v>0</v>
      </c>
      <c r="D30" s="682"/>
      <c r="E30" s="681" t="s">
        <v>131</v>
      </c>
      <c r="F30" s="657">
        <f>SUM(F31:F36)</f>
        <v>0</v>
      </c>
      <c r="G30" s="657">
        <f>SUM(G31:G36)</f>
        <v>0</v>
      </c>
    </row>
    <row r="31" spans="1:7" ht="12.75" customHeight="1" x14ac:dyDescent="0.25">
      <c r="A31" s="687" t="s">
        <v>132</v>
      </c>
      <c r="B31" s="686">
        <v>0</v>
      </c>
      <c r="C31" s="686">
        <v>0</v>
      </c>
      <c r="D31" s="682"/>
      <c r="E31" s="683" t="s">
        <v>133</v>
      </c>
      <c r="F31" s="686">
        <v>0</v>
      </c>
      <c r="G31" s="686">
        <v>0</v>
      </c>
    </row>
    <row r="32" spans="1:7" ht="12.75" customHeight="1" x14ac:dyDescent="0.25">
      <c r="A32" s="687" t="s">
        <v>134</v>
      </c>
      <c r="B32" s="686">
        <v>0</v>
      </c>
      <c r="C32" s="686">
        <v>0</v>
      </c>
      <c r="D32" s="682"/>
      <c r="E32" s="683" t="s">
        <v>135</v>
      </c>
      <c r="F32" s="686">
        <v>0</v>
      </c>
      <c r="G32" s="686">
        <v>0</v>
      </c>
    </row>
    <row r="33" spans="1:7" ht="12.75" customHeight="1" x14ac:dyDescent="0.25">
      <c r="A33" s="687" t="s">
        <v>136</v>
      </c>
      <c r="B33" s="686">
        <v>0</v>
      </c>
      <c r="C33" s="686">
        <v>0</v>
      </c>
      <c r="D33" s="682"/>
      <c r="E33" s="683" t="s">
        <v>137</v>
      </c>
      <c r="F33" s="686">
        <v>0</v>
      </c>
      <c r="G33" s="686">
        <v>0</v>
      </c>
    </row>
    <row r="34" spans="1:7" ht="25.5" x14ac:dyDescent="0.25">
      <c r="A34" s="687" t="s">
        <v>138</v>
      </c>
      <c r="B34" s="686">
        <v>0</v>
      </c>
      <c r="C34" s="686">
        <v>0</v>
      </c>
      <c r="D34" s="690"/>
      <c r="E34" s="683" t="s">
        <v>139</v>
      </c>
      <c r="F34" s="686">
        <v>0</v>
      </c>
      <c r="G34" s="686">
        <v>0</v>
      </c>
    </row>
    <row r="35" spans="1:7" ht="25.5" x14ac:dyDescent="0.25">
      <c r="A35" s="687" t="s">
        <v>140</v>
      </c>
      <c r="B35" s="686">
        <v>0</v>
      </c>
      <c r="C35" s="686">
        <v>0</v>
      </c>
      <c r="D35" s="682"/>
      <c r="E35" s="683" t="s">
        <v>141</v>
      </c>
      <c r="F35" s="686">
        <v>0</v>
      </c>
      <c r="G35" s="686">
        <v>0</v>
      </c>
    </row>
    <row r="36" spans="1:7" ht="16.5" customHeight="1" thickBot="1" x14ac:dyDescent="0.3">
      <c r="A36" s="612" t="s">
        <v>142</v>
      </c>
      <c r="B36" s="689">
        <v>0</v>
      </c>
      <c r="C36" s="689">
        <v>0</v>
      </c>
      <c r="D36" s="679"/>
      <c r="E36" s="680" t="s">
        <v>143</v>
      </c>
      <c r="F36" s="689">
        <v>0</v>
      </c>
      <c r="G36" s="689">
        <v>0</v>
      </c>
    </row>
    <row r="37" spans="1:7" ht="25.5" x14ac:dyDescent="0.25">
      <c r="A37" s="705" t="s">
        <v>144</v>
      </c>
      <c r="B37" s="706">
        <f>SUM(B38:B39)</f>
        <v>0</v>
      </c>
      <c r="C37" s="706">
        <f>SUM(C38:C39)</f>
        <v>0</v>
      </c>
      <c r="D37" s="707"/>
      <c r="E37" s="708" t="s">
        <v>145</v>
      </c>
      <c r="F37" s="706">
        <f>SUM(F38:F40)</f>
        <v>0</v>
      </c>
      <c r="G37" s="706">
        <f>SUM(G38:G40)</f>
        <v>0</v>
      </c>
    </row>
    <row r="38" spans="1:7" ht="25.5" x14ac:dyDescent="0.25">
      <c r="A38" s="687" t="s">
        <v>146</v>
      </c>
      <c r="B38" s="686">
        <v>0</v>
      </c>
      <c r="C38" s="686">
        <v>0</v>
      </c>
      <c r="D38" s="690"/>
      <c r="E38" s="683" t="s">
        <v>147</v>
      </c>
      <c r="F38" s="686">
        <v>0</v>
      </c>
      <c r="G38" s="686">
        <v>0</v>
      </c>
    </row>
    <row r="39" spans="1:7" x14ac:dyDescent="0.25">
      <c r="A39" s="687" t="s">
        <v>148</v>
      </c>
      <c r="B39" s="686">
        <v>0</v>
      </c>
      <c r="C39" s="686">
        <v>0</v>
      </c>
      <c r="D39" s="682"/>
      <c r="E39" s="683" t="s">
        <v>149</v>
      </c>
      <c r="F39" s="686">
        <v>0</v>
      </c>
      <c r="G39" s="686">
        <v>0</v>
      </c>
    </row>
    <row r="40" spans="1:7" ht="12" customHeight="1" x14ac:dyDescent="0.25">
      <c r="A40" s="601" t="s">
        <v>150</v>
      </c>
      <c r="B40" s="657">
        <f>SUM(B41:B44)</f>
        <v>0</v>
      </c>
      <c r="C40" s="657">
        <f>SUM(C41:C44)</f>
        <v>0</v>
      </c>
      <c r="D40" s="682"/>
      <c r="E40" s="683" t="s">
        <v>151</v>
      </c>
      <c r="F40" s="686">
        <v>0</v>
      </c>
      <c r="G40" s="686">
        <v>0</v>
      </c>
    </row>
    <row r="41" spans="1:7" ht="12" customHeight="1" x14ac:dyDescent="0.25">
      <c r="A41" s="687" t="s">
        <v>152</v>
      </c>
      <c r="B41" s="686">
        <v>0</v>
      </c>
      <c r="C41" s="686">
        <v>0</v>
      </c>
      <c r="D41" s="682"/>
      <c r="E41" s="681" t="s">
        <v>153</v>
      </c>
      <c r="F41" s="669">
        <f>SUM(F42:F44)</f>
        <v>0</v>
      </c>
      <c r="G41" s="669">
        <f>SUM(G42:G44)</f>
        <v>0</v>
      </c>
    </row>
    <row r="42" spans="1:7" ht="12" customHeight="1" x14ac:dyDescent="0.25">
      <c r="A42" s="687" t="s">
        <v>154</v>
      </c>
      <c r="B42" s="686">
        <v>0</v>
      </c>
      <c r="C42" s="686">
        <v>0</v>
      </c>
      <c r="D42" s="682"/>
      <c r="E42" s="683" t="s">
        <v>155</v>
      </c>
      <c r="F42" s="686">
        <v>0</v>
      </c>
      <c r="G42" s="686">
        <v>0</v>
      </c>
    </row>
    <row r="43" spans="1:7" ht="25.5" x14ac:dyDescent="0.25">
      <c r="A43" s="687" t="s">
        <v>156</v>
      </c>
      <c r="B43" s="686">
        <v>0</v>
      </c>
      <c r="C43" s="686">
        <v>0</v>
      </c>
      <c r="D43" s="682"/>
      <c r="E43" s="683" t="s">
        <v>157</v>
      </c>
      <c r="F43" s="686">
        <v>0</v>
      </c>
      <c r="G43" s="686">
        <v>0</v>
      </c>
    </row>
    <row r="44" spans="1:7" ht="13.5" customHeight="1" x14ac:dyDescent="0.25">
      <c r="A44" s="687" t="s">
        <v>158</v>
      </c>
      <c r="B44" s="686">
        <v>0</v>
      </c>
      <c r="C44" s="686">
        <v>0</v>
      </c>
      <c r="D44" s="682"/>
      <c r="E44" s="683" t="s">
        <v>159</v>
      </c>
      <c r="F44" s="686">
        <v>0</v>
      </c>
      <c r="G44" s="686">
        <v>0</v>
      </c>
    </row>
    <row r="45" spans="1:7" ht="24" customHeight="1" x14ac:dyDescent="0.25">
      <c r="A45" s="601" t="s">
        <v>160</v>
      </c>
      <c r="B45" s="657">
        <f>+B40+B36+B37+B30+B24+B16+B8</f>
        <v>5048504.4300000006</v>
      </c>
      <c r="C45" s="657">
        <f>+C40+C36+C37+C30+C24+C16+C8</f>
        <v>5796898.9199999999</v>
      </c>
      <c r="D45" s="682"/>
      <c r="E45" s="681" t="s">
        <v>161</v>
      </c>
      <c r="F45" s="657">
        <f>+F41+F37+F30+F26+F25+F22+F18+F8</f>
        <v>550081.63</v>
      </c>
      <c r="G45" s="657">
        <f>+G41+G37+G30+G26+G25+G22+G18+G8</f>
        <v>493295.81</v>
      </c>
    </row>
    <row r="46" spans="1:7" x14ac:dyDescent="0.25">
      <c r="A46" s="601" t="s">
        <v>44</v>
      </c>
      <c r="B46" s="688"/>
      <c r="C46" s="688"/>
      <c r="D46" s="690"/>
      <c r="E46" s="681" t="s">
        <v>45</v>
      </c>
      <c r="F46" s="688"/>
      <c r="G46" s="688"/>
    </row>
    <row r="47" spans="1:7" ht="12.75" customHeight="1" x14ac:dyDescent="0.25">
      <c r="A47" s="687" t="s">
        <v>162</v>
      </c>
      <c r="B47" s="686">
        <v>0</v>
      </c>
      <c r="C47" s="686">
        <v>0</v>
      </c>
      <c r="D47" s="682"/>
      <c r="E47" s="683" t="s">
        <v>163</v>
      </c>
      <c r="F47" s="686">
        <v>0</v>
      </c>
      <c r="G47" s="686">
        <v>0</v>
      </c>
    </row>
    <row r="48" spans="1:7" ht="12.75" customHeight="1" x14ac:dyDescent="0.25">
      <c r="A48" s="687" t="s">
        <v>164</v>
      </c>
      <c r="B48" s="686">
        <v>0</v>
      </c>
      <c r="C48" s="686">
        <v>0</v>
      </c>
      <c r="D48" s="682"/>
      <c r="E48" s="683" t="s">
        <v>165</v>
      </c>
      <c r="F48" s="686">
        <v>0</v>
      </c>
      <c r="G48" s="686">
        <v>0</v>
      </c>
    </row>
    <row r="49" spans="1:8" ht="15.75" customHeight="1" x14ac:dyDescent="0.25">
      <c r="A49" s="687" t="s">
        <v>166</v>
      </c>
      <c r="B49" s="686">
        <f>+'CPCA-I-01'!B21</f>
        <v>56994464.390000001</v>
      </c>
      <c r="C49" s="686">
        <f>+'CPCA-I-01'!C21</f>
        <v>44124595.229999997</v>
      </c>
      <c r="D49" s="682"/>
      <c r="E49" s="683" t="s">
        <v>167</v>
      </c>
      <c r="F49" s="686">
        <v>0</v>
      </c>
      <c r="G49" s="686">
        <v>0</v>
      </c>
    </row>
    <row r="50" spans="1:8" ht="12" customHeight="1" x14ac:dyDescent="0.25">
      <c r="A50" s="687" t="s">
        <v>168</v>
      </c>
      <c r="B50" s="686">
        <f>+'CPCA-I-01'!B22</f>
        <v>31370383.530000001</v>
      </c>
      <c r="C50" s="686">
        <f>+'CPCA-I-01'!C22</f>
        <v>11378641.380000001</v>
      </c>
      <c r="D50" s="682"/>
      <c r="E50" s="683" t="s">
        <v>169</v>
      </c>
      <c r="F50" s="686">
        <v>0</v>
      </c>
      <c r="G50" s="686">
        <v>0</v>
      </c>
    </row>
    <row r="51" spans="1:8" ht="25.5" x14ac:dyDescent="0.25">
      <c r="A51" s="687" t="s">
        <v>170</v>
      </c>
      <c r="B51" s="686">
        <f>+'CPCA-I-01'!B23</f>
        <v>2795528.8</v>
      </c>
      <c r="C51" s="686">
        <f>+'CPCA-I-01'!C23</f>
        <v>1761104.8</v>
      </c>
      <c r="D51" s="682"/>
      <c r="E51" s="683" t="s">
        <v>171</v>
      </c>
      <c r="F51" s="686">
        <v>0</v>
      </c>
      <c r="G51" s="686">
        <v>0</v>
      </c>
    </row>
    <row r="52" spans="1:8" x14ac:dyDescent="0.25">
      <c r="A52" s="687" t="s">
        <v>172</v>
      </c>
      <c r="B52" s="686">
        <f>+'CPCA-I-01'!B24</f>
        <v>-16011273.6</v>
      </c>
      <c r="C52" s="686">
        <f>+'CPCA-I-01'!C24</f>
        <v>-6893033.0700000003</v>
      </c>
      <c r="D52" s="684"/>
      <c r="E52" s="683" t="s">
        <v>173</v>
      </c>
      <c r="F52" s="686">
        <v>0</v>
      </c>
      <c r="G52" s="686">
        <v>0</v>
      </c>
    </row>
    <row r="53" spans="1:8" ht="11.25" customHeight="1" x14ac:dyDescent="0.25">
      <c r="A53" s="687" t="s">
        <v>174</v>
      </c>
      <c r="B53" s="686">
        <v>0</v>
      </c>
      <c r="C53" s="686">
        <v>0</v>
      </c>
      <c r="D53" s="684"/>
      <c r="E53" s="681"/>
      <c r="F53" s="688"/>
      <c r="G53" s="688"/>
    </row>
    <row r="54" spans="1:8" ht="19.5" customHeight="1" x14ac:dyDescent="0.25">
      <c r="A54" s="687" t="s">
        <v>175</v>
      </c>
      <c r="B54" s="686">
        <v>0</v>
      </c>
      <c r="C54" s="686">
        <v>0</v>
      </c>
      <c r="D54" s="684"/>
      <c r="E54" s="681" t="s">
        <v>176</v>
      </c>
      <c r="F54" s="657">
        <f>SUM(F46:F52)</f>
        <v>0</v>
      </c>
      <c r="G54" s="657">
        <f>SUM(G46:G52)</f>
        <v>0</v>
      </c>
    </row>
    <row r="55" spans="1:8" ht="13.5" customHeight="1" x14ac:dyDescent="0.25">
      <c r="A55" s="687" t="s">
        <v>177</v>
      </c>
      <c r="B55" s="686">
        <v>0</v>
      </c>
      <c r="C55" s="686">
        <f>+'CPCA-I-01'!C27</f>
        <v>128082.56</v>
      </c>
      <c r="D55" s="682"/>
      <c r="E55" s="603"/>
      <c r="F55" s="688"/>
      <c r="G55" s="688"/>
    </row>
    <row r="56" spans="1:8" ht="25.5" x14ac:dyDescent="0.25">
      <c r="A56" s="601" t="s">
        <v>178</v>
      </c>
      <c r="B56" s="657">
        <f>SUM(B47:B55)</f>
        <v>75149103.120000005</v>
      </c>
      <c r="C56" s="657">
        <f>SUM(C47:C55)</f>
        <v>50499390.899999999</v>
      </c>
      <c r="D56" s="682"/>
      <c r="E56" s="681" t="s">
        <v>179</v>
      </c>
      <c r="F56" s="657">
        <f>+F45+F54</f>
        <v>550081.63</v>
      </c>
      <c r="G56" s="657">
        <f>+G45+G54</f>
        <v>493295.81</v>
      </c>
    </row>
    <row r="57" spans="1:8" ht="14.25" customHeight="1" x14ac:dyDescent="0.25">
      <c r="A57" s="687"/>
      <c r="B57" s="688"/>
      <c r="C57" s="688"/>
      <c r="D57" s="684"/>
      <c r="E57" s="681" t="s">
        <v>180</v>
      </c>
      <c r="F57" s="688"/>
      <c r="G57" s="688"/>
    </row>
    <row r="58" spans="1:8" ht="15" customHeight="1" x14ac:dyDescent="0.25">
      <c r="A58" s="601" t="s">
        <v>181</v>
      </c>
      <c r="B58" s="657">
        <f>+B45+B56</f>
        <v>80197607.550000012</v>
      </c>
      <c r="C58" s="657">
        <f>+C45+C56</f>
        <v>56296289.82</v>
      </c>
      <c r="D58" s="682"/>
      <c r="E58" s="681" t="s">
        <v>182</v>
      </c>
      <c r="F58" s="657">
        <f>SUM(F59:F61)</f>
        <v>83403546.079999998</v>
      </c>
      <c r="G58" s="657">
        <f>SUM(G59:G61)</f>
        <v>50186815.57</v>
      </c>
      <c r="H58" s="416" t="str">
        <f>IF(C58&lt;&gt;'CPCA-I-01'!C31,"ERROR!!!!! ELTOTAL DE ACTIVO, NO CONCUERDA CON LO REPORTADO EN EL ESTADO DE SITUACION FINANCIERA","")</f>
        <v/>
      </c>
    </row>
    <row r="59" spans="1:8" ht="12" customHeight="1" x14ac:dyDescent="0.25">
      <c r="A59" s="687"/>
      <c r="B59" s="691"/>
      <c r="C59" s="691"/>
      <c r="D59" s="682"/>
      <c r="E59" s="683" t="s">
        <v>183</v>
      </c>
      <c r="F59" s="686">
        <v>0</v>
      </c>
      <c r="G59" s="686">
        <v>0</v>
      </c>
      <c r="H59" s="416" t="str">
        <f>IF(B58&lt;&gt;'CPCA-I-01'!B31,"ERROR!!!!! ELTOTAL DE ACTIVO, NO CONCUERDA CON LO REPORTADO EN EL ESTADO DE SITUACION FINANCIERA","")</f>
        <v/>
      </c>
    </row>
    <row r="60" spans="1:8" ht="11.25" customHeight="1" x14ac:dyDescent="0.25">
      <c r="A60" s="687"/>
      <c r="B60" s="691"/>
      <c r="C60" s="691"/>
      <c r="D60" s="682"/>
      <c r="E60" s="683" t="s">
        <v>184</v>
      </c>
      <c r="F60" s="686">
        <f>+'CPCA-I-01'!F36</f>
        <v>83403546.079999998</v>
      </c>
      <c r="G60" s="686">
        <f>+'CPCA-I-01'!G36</f>
        <v>50186815.57</v>
      </c>
    </row>
    <row r="61" spans="1:8" ht="10.5" customHeight="1" x14ac:dyDescent="0.25">
      <c r="A61" s="687"/>
      <c r="B61" s="691"/>
      <c r="C61" s="691"/>
      <c r="D61" s="682"/>
      <c r="E61" s="683" t="s">
        <v>185</v>
      </c>
      <c r="F61" s="686">
        <v>0</v>
      </c>
      <c r="G61" s="686">
        <v>0</v>
      </c>
    </row>
    <row r="62" spans="1:8" ht="25.5" x14ac:dyDescent="0.25">
      <c r="A62" s="687"/>
      <c r="B62" s="691"/>
      <c r="C62" s="691"/>
      <c r="D62" s="682"/>
      <c r="E62" s="681" t="s">
        <v>186</v>
      </c>
      <c r="F62" s="657">
        <f>SUM(F63:F67)</f>
        <v>-3756020.16</v>
      </c>
      <c r="G62" s="657">
        <f>SUM(G63:G67)</f>
        <v>5616178.4399999995</v>
      </c>
    </row>
    <row r="63" spans="1:8" x14ac:dyDescent="0.25">
      <c r="A63" s="687"/>
      <c r="B63" s="691"/>
      <c r="C63" s="691"/>
      <c r="D63" s="682"/>
      <c r="E63" s="683" t="s">
        <v>187</v>
      </c>
      <c r="F63" s="686">
        <f>+'CPCA-I-01'!F39</f>
        <v>-1446435.72</v>
      </c>
      <c r="G63" s="686">
        <f>+'CPCA-I-01'!G39</f>
        <v>-1823410.91</v>
      </c>
    </row>
    <row r="64" spans="1:8" x14ac:dyDescent="0.25">
      <c r="A64" s="687"/>
      <c r="B64" s="691"/>
      <c r="C64" s="691"/>
      <c r="D64" s="682"/>
      <c r="E64" s="683" t="s">
        <v>188</v>
      </c>
      <c r="F64" s="686">
        <f>+'CPCA-I-01'!F40</f>
        <v>2487914.4700000002</v>
      </c>
      <c r="G64" s="686">
        <f>+'CPCA-I-01'!G40</f>
        <v>4311325.38</v>
      </c>
    </row>
    <row r="65" spans="1:8" ht="12.75" customHeight="1" x14ac:dyDescent="0.25">
      <c r="A65" s="687"/>
      <c r="B65" s="691"/>
      <c r="C65" s="691"/>
      <c r="D65" s="682"/>
      <c r="E65" s="683" t="s">
        <v>189</v>
      </c>
      <c r="F65" s="686">
        <v>0</v>
      </c>
      <c r="G65" s="686">
        <v>0</v>
      </c>
    </row>
    <row r="66" spans="1:8" ht="12" customHeight="1" x14ac:dyDescent="0.25">
      <c r="A66" s="687"/>
      <c r="B66" s="691"/>
      <c r="C66" s="691"/>
      <c r="D66" s="682"/>
      <c r="E66" s="683" t="s">
        <v>190</v>
      </c>
      <c r="F66" s="686">
        <v>0</v>
      </c>
      <c r="G66" s="686">
        <f>+'CPCA-I-01'!G42</f>
        <v>3128263.97</v>
      </c>
    </row>
    <row r="67" spans="1:8" ht="17.25" customHeight="1" x14ac:dyDescent="0.25">
      <c r="A67" s="687"/>
      <c r="B67" s="691"/>
      <c r="C67" s="691"/>
      <c r="D67" s="682"/>
      <c r="E67" s="683" t="s">
        <v>191</v>
      </c>
      <c r="F67" s="686">
        <f>+'CPCA-I-01'!F43</f>
        <v>-4797498.91</v>
      </c>
      <c r="G67" s="686">
        <v>0</v>
      </c>
    </row>
    <row r="68" spans="1:8" ht="25.5" x14ac:dyDescent="0.25">
      <c r="A68" s="687"/>
      <c r="B68" s="691"/>
      <c r="C68" s="691"/>
      <c r="D68" s="682"/>
      <c r="E68" s="681" t="s">
        <v>192</v>
      </c>
      <c r="F68" s="657">
        <f>SUM(F69:F70)</f>
        <v>0</v>
      </c>
      <c r="G68" s="657">
        <f>SUM(G69:G70)</f>
        <v>0</v>
      </c>
    </row>
    <row r="69" spans="1:8" x14ac:dyDescent="0.25">
      <c r="A69" s="687"/>
      <c r="B69" s="691"/>
      <c r="C69" s="691"/>
      <c r="D69" s="682"/>
      <c r="E69" s="683" t="s">
        <v>193</v>
      </c>
      <c r="F69" s="686">
        <v>0</v>
      </c>
      <c r="G69" s="686">
        <v>0</v>
      </c>
    </row>
    <row r="70" spans="1:8" ht="14.25" customHeight="1" x14ac:dyDescent="0.25">
      <c r="A70" s="687"/>
      <c r="B70" s="691"/>
      <c r="C70" s="691"/>
      <c r="D70" s="682"/>
      <c r="E70" s="683" t="s">
        <v>194</v>
      </c>
      <c r="F70" s="686">
        <v>0</v>
      </c>
      <c r="G70" s="686">
        <v>0</v>
      </c>
    </row>
    <row r="71" spans="1:8" ht="15" customHeight="1" x14ac:dyDescent="0.25">
      <c r="A71" s="687"/>
      <c r="B71" s="691"/>
      <c r="C71" s="691"/>
      <c r="D71" s="682"/>
      <c r="E71" s="681" t="s">
        <v>195</v>
      </c>
      <c r="F71" s="657">
        <f>+F58+F62+F68</f>
        <v>79647525.920000002</v>
      </c>
      <c r="G71" s="657">
        <f>+G58+G62+G68</f>
        <v>55802994.009999998</v>
      </c>
    </row>
    <row r="72" spans="1:8" ht="19.5" customHeight="1" thickBot="1" x14ac:dyDescent="0.3">
      <c r="A72" s="612"/>
      <c r="B72" s="678"/>
      <c r="C72" s="678"/>
      <c r="D72" s="679"/>
      <c r="E72" s="613" t="s">
        <v>196</v>
      </c>
      <c r="F72" s="740">
        <f>+F56+F71</f>
        <v>80197607.549999997</v>
      </c>
      <c r="G72" s="692">
        <f>+G56+G71</f>
        <v>56296289.82</v>
      </c>
      <c r="H72" s="416" t="str">
        <f>IF((G72-'CPCA-I-01'!G50)&gt;0.9,"ERROR!!!!! ELTOTAL DE DEL PATRIMONIO Y HACIENDA PUBLICA, NO CONCUERDA CON LO REPORTADO EN EL ESTADO DE SITUACION FINANCIERA","")</f>
        <v/>
      </c>
    </row>
    <row r="73" spans="1:8" x14ac:dyDescent="0.25">
      <c r="H73" t="str">
        <f>IF(F72&lt;&gt;'CPCA-I-01'!F50,"ERROR!!!!! ELTOTAL DE DEL PATRIMONIO Y HACIENDA PUBLICA, NO CONCUERDA CON LO REPORTADO EN EL ESTADO DE SITUACION FINANCIERA","")</f>
        <v/>
      </c>
    </row>
  </sheetData>
  <sheetProtection password="C115" sheet="1" objects="1" scenarios="1" formatColumns="0" formatRows="0" insertHyperlinks="0"/>
  <mergeCells count="4">
    <mergeCell ref="A1:G1"/>
    <mergeCell ref="A2:G2"/>
    <mergeCell ref="A3:G3"/>
    <mergeCell ref="A4:G4"/>
  </mergeCells>
  <printOptions horizontalCentered="1"/>
  <pageMargins left="0.23622047244094491" right="0.23622047244094491" top="0.23622047244094491" bottom="0.23622047244094491" header="0.31496062992125984" footer="0.31496062992125984"/>
  <pageSetup scale="85" orientation="landscape" r:id="rId1"/>
  <rowBreaks count="1" manualBreakCount="1">
    <brk id="36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FFFF00"/>
    <pageSetUpPr fitToPage="1"/>
  </sheetPr>
  <dimension ref="A1:G70"/>
  <sheetViews>
    <sheetView view="pageBreakPreview" topLeftCell="A43" zoomScale="110" zoomScaleNormal="100" zoomScaleSheetLayoutView="110" workbookViewId="0">
      <selection activeCell="C63" sqref="C63"/>
    </sheetView>
  </sheetViews>
  <sheetFormatPr baseColWidth="10" defaultColWidth="11.28515625" defaultRowHeight="16.5" x14ac:dyDescent="0.3"/>
  <cols>
    <col min="1" max="1" width="1.7109375" style="106" customWidth="1"/>
    <col min="2" max="2" width="101.7109375" style="106" bestFit="1" customWidth="1"/>
    <col min="3" max="3" width="18.28515625" style="106" customWidth="1"/>
    <col min="4" max="4" width="18" style="432" customWidth="1"/>
    <col min="5" max="5" width="59.28515625" style="105" customWidth="1"/>
    <col min="6" max="6" width="22.7109375" style="105" customWidth="1"/>
    <col min="7" max="16384" width="11.28515625" style="105"/>
  </cols>
  <sheetData>
    <row r="1" spans="1:7" s="104" customFormat="1" ht="20.25" x14ac:dyDescent="0.3">
      <c r="A1" s="1043" t="str">
        <f>'CPCA-I-01'!A1</f>
        <v>Universidad Tecnológica de Guaymas</v>
      </c>
      <c r="B1" s="1043"/>
      <c r="C1" s="1043"/>
      <c r="D1" s="1043"/>
      <c r="E1" s="420"/>
      <c r="G1" s="52"/>
    </row>
    <row r="2" spans="1:7" ht="15.75" x14ac:dyDescent="0.25">
      <c r="A2" s="1041" t="s">
        <v>1</v>
      </c>
      <c r="B2" s="1041"/>
      <c r="C2" s="1041"/>
      <c r="D2" s="1041"/>
    </row>
    <row r="3" spans="1:7" x14ac:dyDescent="0.25">
      <c r="A3" s="1042" t="s">
        <v>1156</v>
      </c>
      <c r="B3" s="1042"/>
      <c r="C3" s="1042"/>
      <c r="D3" s="1042"/>
    </row>
    <row r="4" spans="1:7" s="106" customFormat="1" ht="17.25" thickBot="1" x14ac:dyDescent="0.35">
      <c r="A4" s="1046" t="s">
        <v>1083</v>
      </c>
      <c r="B4" s="1046"/>
      <c r="C4" s="52"/>
      <c r="D4" s="428"/>
    </row>
    <row r="5" spans="1:7" ht="27.75" customHeight="1" thickBot="1" x14ac:dyDescent="0.3">
      <c r="A5" s="1049"/>
      <c r="B5" s="1050"/>
      <c r="C5" s="833">
        <v>2019</v>
      </c>
      <c r="D5" s="833">
        <v>2018</v>
      </c>
    </row>
    <row r="6" spans="1:7" ht="17.25" thickTop="1" x14ac:dyDescent="0.25">
      <c r="A6" s="107" t="s">
        <v>197</v>
      </c>
      <c r="B6" s="108"/>
      <c r="C6" s="109"/>
      <c r="D6" s="586"/>
    </row>
    <row r="7" spans="1:7" x14ac:dyDescent="0.25">
      <c r="A7" s="110" t="s">
        <v>1008</v>
      </c>
      <c r="B7" s="111"/>
      <c r="C7" s="531">
        <f>SUM(C8:C14)</f>
        <v>2520293</v>
      </c>
      <c r="D7" s="532">
        <f>SUM(D8:D14)</f>
        <v>2643570</v>
      </c>
    </row>
    <row r="8" spans="1:7" x14ac:dyDescent="0.25">
      <c r="A8" s="112"/>
      <c r="B8" s="113" t="s">
        <v>198</v>
      </c>
      <c r="C8" s="533">
        <v>0</v>
      </c>
      <c r="D8" s="534">
        <v>0</v>
      </c>
    </row>
    <row r="9" spans="1:7" x14ac:dyDescent="0.25">
      <c r="A9" s="112"/>
      <c r="B9" s="113" t="s">
        <v>199</v>
      </c>
      <c r="C9" s="533">
        <v>0</v>
      </c>
      <c r="D9" s="534">
        <v>0</v>
      </c>
    </row>
    <row r="10" spans="1:7" x14ac:dyDescent="0.25">
      <c r="A10" s="112"/>
      <c r="B10" s="113" t="s">
        <v>200</v>
      </c>
      <c r="C10" s="533">
        <v>0</v>
      </c>
      <c r="D10" s="534">
        <v>0</v>
      </c>
    </row>
    <row r="11" spans="1:7" x14ac:dyDescent="0.25">
      <c r="A11" s="112"/>
      <c r="B11" s="113" t="s">
        <v>201</v>
      </c>
      <c r="C11" s="533">
        <v>0</v>
      </c>
      <c r="D11" s="534">
        <v>0</v>
      </c>
    </row>
    <row r="12" spans="1:7" x14ac:dyDescent="0.25">
      <c r="A12" s="112"/>
      <c r="B12" s="113" t="s">
        <v>992</v>
      </c>
      <c r="C12" s="533">
        <v>0</v>
      </c>
      <c r="D12" s="534">
        <v>0</v>
      </c>
    </row>
    <row r="13" spans="1:7" x14ac:dyDescent="0.25">
      <c r="A13" s="112"/>
      <c r="B13" s="113" t="s">
        <v>993</v>
      </c>
      <c r="C13" s="533">
        <v>0</v>
      </c>
      <c r="D13" s="534">
        <v>0</v>
      </c>
    </row>
    <row r="14" spans="1:7" x14ac:dyDescent="0.25">
      <c r="A14" s="112"/>
      <c r="B14" s="113" t="s">
        <v>1009</v>
      </c>
      <c r="C14" s="533">
        <v>2520293</v>
      </c>
      <c r="D14" s="534">
        <v>2643570</v>
      </c>
    </row>
    <row r="15" spans="1:7" ht="33" customHeight="1" x14ac:dyDescent="0.25">
      <c r="A15" s="1047" t="s">
        <v>994</v>
      </c>
      <c r="B15" s="1048"/>
      <c r="C15" s="531">
        <f>SUM(C16:C17)</f>
        <v>26672968.109999999</v>
      </c>
      <c r="D15" s="532">
        <f>SUM(D16:D17)</f>
        <v>24785265.199999999</v>
      </c>
    </row>
    <row r="16" spans="1:7" x14ac:dyDescent="0.25">
      <c r="A16" s="112"/>
      <c r="B16" s="113" t="s">
        <v>1011</v>
      </c>
      <c r="C16" s="533">
        <v>0</v>
      </c>
      <c r="D16" s="534">
        <v>0</v>
      </c>
    </row>
    <row r="17" spans="1:4" x14ac:dyDescent="0.25">
      <c r="A17" s="112"/>
      <c r="B17" s="113" t="s">
        <v>1010</v>
      </c>
      <c r="C17" s="533">
        <v>26672968.109999999</v>
      </c>
      <c r="D17" s="534">
        <v>24785265.199999999</v>
      </c>
    </row>
    <row r="18" spans="1:4" x14ac:dyDescent="0.25">
      <c r="A18" s="110" t="s">
        <v>203</v>
      </c>
      <c r="B18" s="111"/>
      <c r="C18" s="531">
        <f>SUM(C19:C23)</f>
        <v>3250810.45</v>
      </c>
      <c r="D18" s="532">
        <f>SUM(D19:D23)</f>
        <v>206589.28</v>
      </c>
    </row>
    <row r="19" spans="1:4" x14ac:dyDescent="0.25">
      <c r="A19" s="112"/>
      <c r="B19" s="113" t="s">
        <v>204</v>
      </c>
      <c r="C19" s="533">
        <v>122545.45</v>
      </c>
      <c r="D19" s="534">
        <v>206589.28</v>
      </c>
    </row>
    <row r="20" spans="1:4" x14ac:dyDescent="0.25">
      <c r="A20" s="112"/>
      <c r="B20" s="113" t="s">
        <v>205</v>
      </c>
      <c r="C20" s="533">
        <v>0</v>
      </c>
      <c r="D20" s="534">
        <v>0</v>
      </c>
    </row>
    <row r="21" spans="1:4" x14ac:dyDescent="0.25">
      <c r="A21" s="112"/>
      <c r="B21" s="113" t="s">
        <v>206</v>
      </c>
      <c r="C21" s="533">
        <v>0</v>
      </c>
      <c r="D21" s="534">
        <v>0</v>
      </c>
    </row>
    <row r="22" spans="1:4" x14ac:dyDescent="0.25">
      <c r="A22" s="112"/>
      <c r="B22" s="113" t="s">
        <v>207</v>
      </c>
      <c r="C22" s="533">
        <v>0</v>
      </c>
      <c r="D22" s="534">
        <v>0</v>
      </c>
    </row>
    <row r="23" spans="1:4" x14ac:dyDescent="0.25">
      <c r="A23" s="112"/>
      <c r="B23" s="113" t="s">
        <v>208</v>
      </c>
      <c r="C23" s="533">
        <v>3128265</v>
      </c>
      <c r="D23" s="534">
        <v>0</v>
      </c>
    </row>
    <row r="24" spans="1:4" x14ac:dyDescent="0.25">
      <c r="A24" s="114" t="s">
        <v>209</v>
      </c>
      <c r="B24" s="115"/>
      <c r="C24" s="535">
        <f>C18+C15+C7</f>
        <v>32444071.559999999</v>
      </c>
      <c r="D24" s="536">
        <f>D18+D15+D7</f>
        <v>27635424.48</v>
      </c>
    </row>
    <row r="25" spans="1:4" x14ac:dyDescent="0.25">
      <c r="A25" s="112"/>
      <c r="B25" s="109"/>
      <c r="C25" s="533"/>
      <c r="D25" s="534"/>
    </row>
    <row r="26" spans="1:4" x14ac:dyDescent="0.25">
      <c r="A26" s="107" t="s">
        <v>210</v>
      </c>
      <c r="B26" s="108"/>
      <c r="C26" s="533"/>
      <c r="D26" s="534"/>
    </row>
    <row r="27" spans="1:4" x14ac:dyDescent="0.25">
      <c r="A27" s="110" t="s">
        <v>211</v>
      </c>
      <c r="B27" s="111"/>
      <c r="C27" s="531">
        <f>SUM(C28:C30)</f>
        <v>24455648.280000001</v>
      </c>
      <c r="D27" s="532">
        <f>SUM(D28:D30)</f>
        <v>25614865.739999998</v>
      </c>
    </row>
    <row r="28" spans="1:4" x14ac:dyDescent="0.25">
      <c r="A28" s="112"/>
      <c r="B28" s="113" t="s">
        <v>212</v>
      </c>
      <c r="C28" s="533">
        <v>17476131.460000001</v>
      </c>
      <c r="D28" s="534">
        <v>17546418.809999999</v>
      </c>
    </row>
    <row r="29" spans="1:4" x14ac:dyDescent="0.25">
      <c r="A29" s="112"/>
      <c r="B29" s="113" t="s">
        <v>213</v>
      </c>
      <c r="C29" s="533">
        <v>1352476.41</v>
      </c>
      <c r="D29" s="534">
        <v>1159401.47</v>
      </c>
    </row>
    <row r="30" spans="1:4" x14ac:dyDescent="0.25">
      <c r="A30" s="112"/>
      <c r="B30" s="113" t="s">
        <v>214</v>
      </c>
      <c r="C30" s="533">
        <v>5627040.4100000001</v>
      </c>
      <c r="D30" s="534">
        <v>6909045.46</v>
      </c>
    </row>
    <row r="31" spans="1:4" x14ac:dyDescent="0.25">
      <c r="A31" s="110" t="s">
        <v>425</v>
      </c>
      <c r="B31" s="111"/>
      <c r="C31" s="531">
        <f>SUM(C32:C40)</f>
        <v>344525.05</v>
      </c>
      <c r="D31" s="532">
        <f>SUM(D32:D40)</f>
        <v>162500</v>
      </c>
    </row>
    <row r="32" spans="1:4" x14ac:dyDescent="0.25">
      <c r="A32" s="112"/>
      <c r="B32" s="113" t="s">
        <v>215</v>
      </c>
      <c r="C32" s="533">
        <v>0</v>
      </c>
      <c r="D32" s="534">
        <v>0</v>
      </c>
    </row>
    <row r="33" spans="1:4" x14ac:dyDescent="0.25">
      <c r="A33" s="112"/>
      <c r="B33" s="113" t="s">
        <v>216</v>
      </c>
      <c r="C33" s="533">
        <v>0</v>
      </c>
      <c r="D33" s="534">
        <v>0</v>
      </c>
    </row>
    <row r="34" spans="1:4" x14ac:dyDescent="0.25">
      <c r="A34" s="112"/>
      <c r="B34" s="113" t="s">
        <v>217</v>
      </c>
      <c r="C34" s="533">
        <v>0</v>
      </c>
      <c r="D34" s="534">
        <v>0</v>
      </c>
    </row>
    <row r="35" spans="1:4" x14ac:dyDescent="0.25">
      <c r="A35" s="112"/>
      <c r="B35" s="113" t="s">
        <v>218</v>
      </c>
      <c r="C35" s="533">
        <v>0</v>
      </c>
      <c r="D35" s="534">
        <v>0</v>
      </c>
    </row>
    <row r="36" spans="1:4" x14ac:dyDescent="0.25">
      <c r="A36" s="112"/>
      <c r="B36" s="113" t="s">
        <v>219</v>
      </c>
      <c r="C36" s="533">
        <v>344525.05</v>
      </c>
      <c r="D36" s="534">
        <v>162500</v>
      </c>
    </row>
    <row r="37" spans="1:4" x14ac:dyDescent="0.25">
      <c r="A37" s="112"/>
      <c r="B37" s="113" t="s">
        <v>220</v>
      </c>
      <c r="C37" s="533">
        <v>0</v>
      </c>
      <c r="D37" s="534">
        <v>0</v>
      </c>
    </row>
    <row r="38" spans="1:4" x14ac:dyDescent="0.25">
      <c r="A38" s="112"/>
      <c r="B38" s="113" t="s">
        <v>221</v>
      </c>
      <c r="C38" s="533">
        <v>0</v>
      </c>
      <c r="D38" s="534">
        <v>0</v>
      </c>
    </row>
    <row r="39" spans="1:4" x14ac:dyDescent="0.25">
      <c r="A39" s="112"/>
      <c r="B39" s="113" t="s">
        <v>222</v>
      </c>
      <c r="C39" s="533">
        <v>0</v>
      </c>
      <c r="D39" s="534">
        <v>0</v>
      </c>
    </row>
    <row r="40" spans="1:4" x14ac:dyDescent="0.25">
      <c r="A40" s="112"/>
      <c r="B40" s="113" t="s">
        <v>223</v>
      </c>
      <c r="C40" s="533">
        <v>0</v>
      </c>
      <c r="D40" s="534">
        <v>0</v>
      </c>
    </row>
    <row r="41" spans="1:4" x14ac:dyDescent="0.25">
      <c r="A41" s="110" t="s">
        <v>224</v>
      </c>
      <c r="B41" s="111"/>
      <c r="C41" s="531">
        <f>SUM(C42:C44)</f>
        <v>0</v>
      </c>
      <c r="D41" s="532">
        <f>SUM(D42:D44)</f>
        <v>0</v>
      </c>
    </row>
    <row r="42" spans="1:4" x14ac:dyDescent="0.25">
      <c r="A42" s="112"/>
      <c r="B42" s="113" t="s">
        <v>225</v>
      </c>
      <c r="C42" s="533">
        <v>0</v>
      </c>
      <c r="D42" s="534">
        <v>0</v>
      </c>
    </row>
    <row r="43" spans="1:4" x14ac:dyDescent="0.25">
      <c r="A43" s="112"/>
      <c r="B43" s="113" t="s">
        <v>67</v>
      </c>
      <c r="C43" s="533">
        <v>0</v>
      </c>
      <c r="D43" s="534">
        <v>0</v>
      </c>
    </row>
    <row r="44" spans="1:4" x14ac:dyDescent="0.25">
      <c r="A44" s="112"/>
      <c r="B44" s="113" t="s">
        <v>226</v>
      </c>
      <c r="C44" s="533">
        <v>0</v>
      </c>
      <c r="D44" s="534">
        <v>0</v>
      </c>
    </row>
    <row r="45" spans="1:4" x14ac:dyDescent="0.25">
      <c r="A45" s="110" t="s">
        <v>227</v>
      </c>
      <c r="B45" s="111"/>
      <c r="C45" s="531">
        <f>SUM(C46:C50)</f>
        <v>0</v>
      </c>
      <c r="D45" s="532">
        <f>SUM(D46:D50)</f>
        <v>0</v>
      </c>
    </row>
    <row r="46" spans="1:4" x14ac:dyDescent="0.25">
      <c r="A46" s="112"/>
      <c r="B46" s="113" t="s">
        <v>228</v>
      </c>
      <c r="C46" s="533">
        <v>0</v>
      </c>
      <c r="D46" s="534">
        <v>0</v>
      </c>
    </row>
    <row r="47" spans="1:4" x14ac:dyDescent="0.25">
      <c r="A47" s="112"/>
      <c r="B47" s="113" t="s">
        <v>229</v>
      </c>
      <c r="C47" s="533">
        <v>0</v>
      </c>
      <c r="D47" s="534">
        <v>0</v>
      </c>
    </row>
    <row r="48" spans="1:4" x14ac:dyDescent="0.25">
      <c r="A48" s="112"/>
      <c r="B48" s="113" t="s">
        <v>230</v>
      </c>
      <c r="C48" s="533">
        <v>0</v>
      </c>
      <c r="D48" s="534">
        <v>0</v>
      </c>
    </row>
    <row r="49" spans="1:5" x14ac:dyDescent="0.25">
      <c r="A49" s="112"/>
      <c r="B49" s="113" t="s">
        <v>231</v>
      </c>
      <c r="C49" s="533">
        <v>0</v>
      </c>
      <c r="D49" s="534">
        <v>0</v>
      </c>
    </row>
    <row r="50" spans="1:5" x14ac:dyDescent="0.25">
      <c r="A50" s="112"/>
      <c r="B50" s="113" t="s">
        <v>232</v>
      </c>
      <c r="C50" s="533">
        <v>0</v>
      </c>
      <c r="D50" s="534">
        <v>0</v>
      </c>
    </row>
    <row r="51" spans="1:5" x14ac:dyDescent="0.25">
      <c r="A51" s="110" t="s">
        <v>233</v>
      </c>
      <c r="B51" s="111"/>
      <c r="C51" s="535">
        <f>SUM(C52:C57)</f>
        <v>9090333.9499999993</v>
      </c>
      <c r="D51" s="536">
        <f>SUM(D52:D57)</f>
        <v>3681469.65</v>
      </c>
    </row>
    <row r="52" spans="1:5" x14ac:dyDescent="0.25">
      <c r="A52" s="112"/>
      <c r="B52" s="113" t="s">
        <v>234</v>
      </c>
      <c r="C52" s="533">
        <v>9090333.9499999993</v>
      </c>
      <c r="D52" s="534">
        <v>3681469.65</v>
      </c>
    </row>
    <row r="53" spans="1:5" x14ac:dyDescent="0.25">
      <c r="A53" s="112"/>
      <c r="B53" s="113" t="s">
        <v>235</v>
      </c>
      <c r="C53" s="533">
        <v>0</v>
      </c>
      <c r="D53" s="534">
        <v>0</v>
      </c>
    </row>
    <row r="54" spans="1:5" x14ac:dyDescent="0.25">
      <c r="A54" s="112"/>
      <c r="B54" s="113" t="s">
        <v>236</v>
      </c>
      <c r="C54" s="533">
        <v>0</v>
      </c>
      <c r="D54" s="534">
        <v>0</v>
      </c>
    </row>
    <row r="55" spans="1:5" x14ac:dyDescent="0.25">
      <c r="A55" s="112"/>
      <c r="B55" s="113" t="s">
        <v>1012</v>
      </c>
      <c r="C55" s="533">
        <v>0</v>
      </c>
      <c r="D55" s="534">
        <v>0</v>
      </c>
    </row>
    <row r="56" spans="1:5" x14ac:dyDescent="0.25">
      <c r="A56" s="112"/>
      <c r="B56" s="113" t="s">
        <v>237</v>
      </c>
      <c r="C56" s="533">
        <v>0</v>
      </c>
      <c r="D56" s="534">
        <v>0</v>
      </c>
    </row>
    <row r="57" spans="1:5" x14ac:dyDescent="0.25">
      <c r="A57" s="112"/>
      <c r="B57" s="113" t="s">
        <v>238</v>
      </c>
      <c r="C57" s="533">
        <v>0</v>
      </c>
      <c r="D57" s="534">
        <v>0</v>
      </c>
    </row>
    <row r="58" spans="1:5" x14ac:dyDescent="0.25">
      <c r="A58" s="110" t="s">
        <v>239</v>
      </c>
      <c r="B58" s="111"/>
      <c r="C58" s="535">
        <f>C59</f>
        <v>0</v>
      </c>
      <c r="D58" s="536">
        <f>D59</f>
        <v>0</v>
      </c>
    </row>
    <row r="59" spans="1:5" x14ac:dyDescent="0.25">
      <c r="A59" s="112"/>
      <c r="B59" s="113" t="s">
        <v>240</v>
      </c>
      <c r="C59" s="533">
        <v>0</v>
      </c>
      <c r="D59" s="534">
        <v>0</v>
      </c>
    </row>
    <row r="60" spans="1:5" x14ac:dyDescent="0.25">
      <c r="A60" s="112"/>
      <c r="B60" s="116"/>
      <c r="C60" s="533"/>
      <c r="D60" s="534"/>
    </row>
    <row r="61" spans="1:5" x14ac:dyDescent="0.25">
      <c r="A61" s="110" t="s">
        <v>241</v>
      </c>
      <c r="B61" s="111"/>
      <c r="C61" s="535">
        <f>C58+C51+C45+C31+C27+C41</f>
        <v>33890507.280000001</v>
      </c>
      <c r="D61" s="536">
        <f>D58+D51+D45+D31+D27+D41</f>
        <v>29458835.389999997</v>
      </c>
    </row>
    <row r="62" spans="1:5" x14ac:dyDescent="0.25">
      <c r="A62" s="112"/>
      <c r="B62" s="116"/>
      <c r="C62" s="533"/>
      <c r="D62" s="534"/>
    </row>
    <row r="63" spans="1:5" ht="20.25" x14ac:dyDescent="0.3">
      <c r="A63" s="110" t="s">
        <v>242</v>
      </c>
      <c r="B63" s="111"/>
      <c r="C63" s="535">
        <f>C24-C61</f>
        <v>-1446435.7200000025</v>
      </c>
      <c r="D63" s="536">
        <f>D24-D61</f>
        <v>-1823410.9099999964</v>
      </c>
      <c r="E63" s="433" t="str">
        <f>IF((C63-'CPCA-I-01'!F39)&gt;0.9,"ERROR!!!, NO COINCIDEN LOS MONTOS CON LO REPORTADO EN EL FORMATO ETCA-I-01","")</f>
        <v/>
      </c>
    </row>
    <row r="64" spans="1:5" ht="21" thickBot="1" x14ac:dyDescent="0.35">
      <c r="A64" s="117"/>
      <c r="B64" s="118"/>
      <c r="C64" s="118"/>
      <c r="D64" s="429"/>
      <c r="E64" s="433" t="str">
        <f>IF((D63-'CPCA-I-01'!G39)&gt;0.9,"ERROR!!!, NO COINCIDEN LOS MONTOS CON LO REPORTADO EN EL FORMATO ETCA-I-01","")</f>
        <v/>
      </c>
    </row>
    <row r="65" spans="1:4" s="422" customFormat="1" ht="16.5" customHeight="1" x14ac:dyDescent="0.25">
      <c r="A65" s="116"/>
      <c r="B65" s="488" t="s">
        <v>243</v>
      </c>
      <c r="C65" s="116"/>
      <c r="D65" s="489"/>
    </row>
    <row r="66" spans="1:4" s="422" customFormat="1" ht="16.5" customHeight="1" x14ac:dyDescent="0.25">
      <c r="A66" s="116"/>
      <c r="B66" s="116"/>
      <c r="C66" s="116" t="s">
        <v>244</v>
      </c>
      <c r="D66" s="489"/>
    </row>
    <row r="67" spans="1:4" s="422" customFormat="1" ht="16.5" customHeight="1" x14ac:dyDescent="0.25">
      <c r="A67" s="116"/>
      <c r="B67" s="116" t="s">
        <v>244</v>
      </c>
      <c r="C67" s="116" t="s">
        <v>244</v>
      </c>
      <c r="D67" s="489"/>
    </row>
    <row r="68" spans="1:4" s="422" customFormat="1" ht="16.5" customHeight="1" x14ac:dyDescent="0.25">
      <c r="A68" s="116"/>
      <c r="B68" s="116"/>
      <c r="C68" s="116"/>
      <c r="D68" s="489"/>
    </row>
    <row r="69" spans="1:4" s="422" customFormat="1" ht="16.5" customHeight="1" x14ac:dyDescent="0.3">
      <c r="A69" s="421"/>
      <c r="B69" s="51" t="s">
        <v>244</v>
      </c>
      <c r="C69" s="421"/>
      <c r="D69" s="430"/>
    </row>
    <row r="70" spans="1:4" x14ac:dyDescent="0.3">
      <c r="C70" s="98"/>
      <c r="D70" s="431" t="s">
        <v>82</v>
      </c>
    </row>
  </sheetData>
  <sheetProtection password="C115" sheet="1" formatColumns="0" formatRows="0" insertHyperlinks="0"/>
  <mergeCells count="6">
    <mergeCell ref="A1:D1"/>
    <mergeCell ref="A4:B4"/>
    <mergeCell ref="A15:B15"/>
    <mergeCell ref="A5:B5"/>
    <mergeCell ref="A2:D2"/>
    <mergeCell ref="A3:D3"/>
  </mergeCells>
  <printOptions horizontalCentered="1"/>
  <pageMargins left="0.47244094488188981" right="0.19685039370078741" top="0.39370078740157483" bottom="0.19685039370078741" header="0.31496062992125984" footer="0.19685039370078741"/>
  <pageSetup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BreakPreview" topLeftCell="A19" zoomScaleNormal="100" zoomScaleSheetLayoutView="100" workbookViewId="0">
      <selection activeCell="F40" sqref="F40"/>
    </sheetView>
  </sheetViews>
  <sheetFormatPr baseColWidth="10" defaultRowHeight="15" x14ac:dyDescent="0.25"/>
  <cols>
    <col min="1" max="1" width="41.5703125" customWidth="1"/>
    <col min="2" max="2" width="19.42578125" customWidth="1"/>
    <col min="3" max="3" width="17.140625" customWidth="1"/>
    <col min="4" max="4" width="15.140625" customWidth="1"/>
    <col min="5" max="5" width="19" customWidth="1"/>
    <col min="6" max="6" width="14.42578125" customWidth="1"/>
  </cols>
  <sheetData>
    <row r="1" spans="1:6" x14ac:dyDescent="0.25">
      <c r="A1" s="1051" t="str">
        <f>'CPCA-I-01'!$A$1:$G$2</f>
        <v>Universidad Tecnológica de Guaymas</v>
      </c>
      <c r="B1" s="1052"/>
      <c r="C1" s="1052"/>
      <c r="D1" s="1052"/>
      <c r="E1" s="1052"/>
      <c r="F1" s="1053"/>
    </row>
    <row r="2" spans="1:6" x14ac:dyDescent="0.25">
      <c r="A2" s="1054" t="s">
        <v>245</v>
      </c>
      <c r="B2" s="1055"/>
      <c r="C2" s="1055"/>
      <c r="D2" s="1055"/>
      <c r="E2" s="1055"/>
      <c r="F2" s="1056"/>
    </row>
    <row r="3" spans="1:6" ht="15.75" thickBot="1" x14ac:dyDescent="0.3">
      <c r="A3" s="1057" t="str">
        <f>'CPCA-I-03'!A3:D3</f>
        <v>Del 01 de enero al 31 de diciembre de 2019</v>
      </c>
      <c r="B3" s="1058"/>
      <c r="C3" s="1058"/>
      <c r="D3" s="1058"/>
      <c r="E3" s="1058"/>
      <c r="F3" s="1059"/>
    </row>
    <row r="4" spans="1:6" ht="64.5" thickBot="1" x14ac:dyDescent="0.3">
      <c r="A4" s="844" t="s">
        <v>246</v>
      </c>
      <c r="B4" s="845" t="s">
        <v>247</v>
      </c>
      <c r="C4" s="845" t="s">
        <v>927</v>
      </c>
      <c r="D4" s="845" t="s">
        <v>248</v>
      </c>
      <c r="E4" s="845" t="s">
        <v>928</v>
      </c>
      <c r="F4" s="846" t="s">
        <v>249</v>
      </c>
    </row>
    <row r="5" spans="1:6" x14ac:dyDescent="0.25">
      <c r="A5" s="847"/>
      <c r="B5" s="848"/>
      <c r="C5" s="848"/>
      <c r="D5" s="848"/>
      <c r="E5" s="849"/>
      <c r="F5" s="849"/>
    </row>
    <row r="6" spans="1:6" ht="22.5" x14ac:dyDescent="0.25">
      <c r="A6" s="850" t="s">
        <v>1069</v>
      </c>
      <c r="B6" s="851">
        <f>B7+B8+B9</f>
        <v>50186815.57</v>
      </c>
      <c r="C6" s="852"/>
      <c r="D6" s="852"/>
      <c r="E6" s="853"/>
      <c r="F6" s="854">
        <f>SUM(B6:E6)</f>
        <v>50186815.57</v>
      </c>
    </row>
    <row r="7" spans="1:6" x14ac:dyDescent="0.25">
      <c r="A7" s="855" t="s">
        <v>67</v>
      </c>
      <c r="B7" s="856"/>
      <c r="C7" s="857"/>
      <c r="D7" s="857"/>
      <c r="E7" s="858"/>
      <c r="F7" s="854">
        <f t="shared" ref="F7:F40" si="0">SUM(B7:E7)</f>
        <v>0</v>
      </c>
    </row>
    <row r="8" spans="1:6" x14ac:dyDescent="0.25">
      <c r="A8" s="855" t="s">
        <v>68</v>
      </c>
      <c r="B8" s="856">
        <v>50186815.57</v>
      </c>
      <c r="C8" s="857"/>
      <c r="D8" s="857"/>
      <c r="E8" s="858"/>
      <c r="F8" s="854">
        <f t="shared" si="0"/>
        <v>50186815.57</v>
      </c>
    </row>
    <row r="9" spans="1:6" x14ac:dyDescent="0.25">
      <c r="A9" s="855" t="s">
        <v>69</v>
      </c>
      <c r="B9" s="856"/>
      <c r="C9" s="857"/>
      <c r="D9" s="857"/>
      <c r="E9" s="858"/>
      <c r="F9" s="854">
        <f t="shared" si="0"/>
        <v>0</v>
      </c>
    </row>
    <row r="10" spans="1:6" x14ac:dyDescent="0.25">
      <c r="A10" s="850"/>
      <c r="B10" s="859"/>
      <c r="C10" s="859"/>
      <c r="D10" s="859"/>
      <c r="E10" s="860"/>
      <c r="F10" s="860"/>
    </row>
    <row r="11" spans="1:6" ht="22.5" x14ac:dyDescent="0.25">
      <c r="A11" s="850" t="s">
        <v>1070</v>
      </c>
      <c r="B11" s="861"/>
      <c r="C11" s="851">
        <f>C13+C14+C15+C16</f>
        <v>7439589.3499999996</v>
      </c>
      <c r="D11" s="851">
        <f>D12</f>
        <v>-1823410.91</v>
      </c>
      <c r="E11" s="862"/>
      <c r="F11" s="854">
        <f t="shared" si="0"/>
        <v>5616178.4399999995</v>
      </c>
    </row>
    <row r="12" spans="1:6" x14ac:dyDescent="0.25">
      <c r="A12" s="855" t="s">
        <v>242</v>
      </c>
      <c r="B12" s="863"/>
      <c r="C12" s="863"/>
      <c r="D12" s="856">
        <v>-1823410.91</v>
      </c>
      <c r="E12" s="864"/>
      <c r="F12" s="854">
        <f t="shared" si="0"/>
        <v>-1823410.91</v>
      </c>
    </row>
    <row r="13" spans="1:6" x14ac:dyDescent="0.25">
      <c r="A13" s="855" t="s">
        <v>72</v>
      </c>
      <c r="B13" s="863"/>
      <c r="C13" s="856">
        <v>4311325.38</v>
      </c>
      <c r="D13" s="863"/>
      <c r="E13" s="864"/>
      <c r="F13" s="854">
        <f t="shared" si="0"/>
        <v>4311325.38</v>
      </c>
    </row>
    <row r="14" spans="1:6" x14ac:dyDescent="0.25">
      <c r="A14" s="855" t="s">
        <v>73</v>
      </c>
      <c r="B14" s="863"/>
      <c r="C14" s="856"/>
      <c r="D14" s="863"/>
      <c r="E14" s="864"/>
      <c r="F14" s="854">
        <f t="shared" si="0"/>
        <v>0</v>
      </c>
    </row>
    <row r="15" spans="1:6" x14ac:dyDescent="0.25">
      <c r="A15" s="855" t="s">
        <v>74</v>
      </c>
      <c r="B15" s="863"/>
      <c r="C15" s="856">
        <v>3128263.97</v>
      </c>
      <c r="D15" s="863"/>
      <c r="E15" s="864"/>
      <c r="F15" s="854">
        <f t="shared" si="0"/>
        <v>3128263.97</v>
      </c>
    </row>
    <row r="16" spans="1:6" x14ac:dyDescent="0.25">
      <c r="A16" s="855" t="s">
        <v>75</v>
      </c>
      <c r="B16" s="863"/>
      <c r="C16" s="856"/>
      <c r="D16" s="863"/>
      <c r="E16" s="864"/>
      <c r="F16" s="854">
        <f t="shared" si="0"/>
        <v>0</v>
      </c>
    </row>
    <row r="17" spans="1:7" x14ac:dyDescent="0.25">
      <c r="A17" s="850"/>
      <c r="B17" s="859"/>
      <c r="C17" s="859"/>
      <c r="D17" s="859"/>
      <c r="E17" s="860"/>
      <c r="F17" s="860"/>
    </row>
    <row r="18" spans="1:7" ht="38.25" customHeight="1" x14ac:dyDescent="0.25">
      <c r="A18" s="850" t="s">
        <v>1071</v>
      </c>
      <c r="B18" s="863"/>
      <c r="C18" s="863"/>
      <c r="D18" s="863"/>
      <c r="E18" s="854">
        <f>E19+E20</f>
        <v>0</v>
      </c>
      <c r="F18" s="854">
        <f t="shared" si="0"/>
        <v>0</v>
      </c>
    </row>
    <row r="19" spans="1:7" x14ac:dyDescent="0.25">
      <c r="A19" s="855" t="s">
        <v>77</v>
      </c>
      <c r="B19" s="863"/>
      <c r="C19" s="863"/>
      <c r="D19" s="863"/>
      <c r="E19" s="865"/>
      <c r="F19" s="854">
        <f t="shared" si="0"/>
        <v>0</v>
      </c>
    </row>
    <row r="20" spans="1:7" x14ac:dyDescent="0.25">
      <c r="A20" s="855" t="s">
        <v>78</v>
      </c>
      <c r="B20" s="863"/>
      <c r="C20" s="863"/>
      <c r="D20" s="863"/>
      <c r="E20" s="865"/>
      <c r="F20" s="854">
        <f t="shared" si="0"/>
        <v>0</v>
      </c>
    </row>
    <row r="21" spans="1:7" x14ac:dyDescent="0.25">
      <c r="A21" s="855"/>
      <c r="B21" s="866"/>
      <c r="C21" s="866"/>
      <c r="D21" s="866"/>
      <c r="E21" s="867"/>
      <c r="F21" s="867"/>
    </row>
    <row r="22" spans="1:7" ht="28.5" customHeight="1" x14ac:dyDescent="0.25">
      <c r="A22" s="875" t="s">
        <v>929</v>
      </c>
      <c r="B22" s="851">
        <f>B6</f>
        <v>50186815.57</v>
      </c>
      <c r="C22" s="851">
        <f>C11</f>
        <v>7439589.3499999996</v>
      </c>
      <c r="D22" s="851">
        <f>D11</f>
        <v>-1823410.91</v>
      </c>
      <c r="E22" s="854">
        <f>E18</f>
        <v>0</v>
      </c>
      <c r="F22" s="854">
        <f t="shared" si="0"/>
        <v>55802994.010000005</v>
      </c>
      <c r="G22" t="str">
        <f>IF((F22-'CPCA-I-01'!G48)&gt;0.99,"ERROR: DEBERÁ SER IGUAL QUE TOTAL HACIENDA PÚBLICA/PATRIMONIO DEL FORMATO ETCA-I-01","")</f>
        <v/>
      </c>
    </row>
    <row r="23" spans="1:7" x14ac:dyDescent="0.25">
      <c r="A23" s="850"/>
      <c r="B23" s="859"/>
      <c r="C23" s="859"/>
      <c r="D23" s="859"/>
      <c r="E23" s="860"/>
      <c r="F23" s="860"/>
    </row>
    <row r="24" spans="1:7" ht="22.5" x14ac:dyDescent="0.25">
      <c r="A24" s="850" t="s">
        <v>1072</v>
      </c>
      <c r="B24" s="851">
        <f>B25+B26+B27</f>
        <v>33216730.510000002</v>
      </c>
      <c r="C24" s="861"/>
      <c r="D24" s="861"/>
      <c r="E24" s="862"/>
      <c r="F24" s="854">
        <f t="shared" si="0"/>
        <v>33216730.510000002</v>
      </c>
    </row>
    <row r="25" spans="1:7" x14ac:dyDescent="0.25">
      <c r="A25" s="855" t="s">
        <v>67</v>
      </c>
      <c r="B25" s="856"/>
      <c r="C25" s="863"/>
      <c r="D25" s="863"/>
      <c r="E25" s="864"/>
      <c r="F25" s="854">
        <f t="shared" si="0"/>
        <v>0</v>
      </c>
    </row>
    <row r="26" spans="1:7" x14ac:dyDescent="0.25">
      <c r="A26" s="855" t="s">
        <v>68</v>
      </c>
      <c r="B26" s="856">
        <v>33216730.510000002</v>
      </c>
      <c r="C26" s="863"/>
      <c r="D26" s="863"/>
      <c r="E26" s="864"/>
      <c r="F26" s="854">
        <f t="shared" si="0"/>
        <v>33216730.510000002</v>
      </c>
    </row>
    <row r="27" spans="1:7" x14ac:dyDescent="0.25">
      <c r="A27" s="855" t="s">
        <v>69</v>
      </c>
      <c r="B27" s="856"/>
      <c r="C27" s="863"/>
      <c r="D27" s="863"/>
      <c r="E27" s="864"/>
      <c r="F27" s="854">
        <f t="shared" si="0"/>
        <v>0</v>
      </c>
    </row>
    <row r="28" spans="1:7" x14ac:dyDescent="0.25">
      <c r="A28" s="850"/>
      <c r="B28" s="859"/>
      <c r="C28" s="859"/>
      <c r="D28" s="859"/>
      <c r="E28" s="860"/>
      <c r="F28" s="860"/>
    </row>
    <row r="29" spans="1:7" ht="22.5" x14ac:dyDescent="0.25">
      <c r="A29" s="850" t="s">
        <v>1073</v>
      </c>
      <c r="B29" s="861"/>
      <c r="C29" s="851">
        <f>C31</f>
        <v>-1823410.91</v>
      </c>
      <c r="D29" s="851">
        <f>D30+D31+D32+D33+D34</f>
        <v>-7548787.6900000004</v>
      </c>
      <c r="E29" s="862"/>
      <c r="F29" s="854">
        <f t="shared" si="0"/>
        <v>-9372198.5999999996</v>
      </c>
    </row>
    <row r="30" spans="1:7" x14ac:dyDescent="0.25">
      <c r="A30" s="855" t="s">
        <v>242</v>
      </c>
      <c r="B30" s="863"/>
      <c r="C30" s="863"/>
      <c r="D30" s="856">
        <v>-1446435.72</v>
      </c>
      <c r="E30" s="864"/>
      <c r="F30" s="854">
        <f t="shared" si="0"/>
        <v>-1446435.72</v>
      </c>
    </row>
    <row r="31" spans="1:7" x14ac:dyDescent="0.25">
      <c r="A31" s="855" t="s">
        <v>72</v>
      </c>
      <c r="B31" s="863"/>
      <c r="C31" s="856">
        <v>-1823410.91</v>
      </c>
      <c r="D31" s="856">
        <v>1823410.91</v>
      </c>
      <c r="E31" s="864"/>
      <c r="F31" s="854">
        <f t="shared" si="0"/>
        <v>0</v>
      </c>
    </row>
    <row r="32" spans="1:7" x14ac:dyDescent="0.25">
      <c r="A32" s="855" t="s">
        <v>73</v>
      </c>
      <c r="B32" s="863"/>
      <c r="C32" s="863"/>
      <c r="D32" s="856"/>
      <c r="E32" s="864"/>
      <c r="F32" s="854">
        <f t="shared" si="0"/>
        <v>0</v>
      </c>
    </row>
    <row r="33" spans="1:7" x14ac:dyDescent="0.25">
      <c r="A33" s="855" t="s">
        <v>74</v>
      </c>
      <c r="B33" s="863"/>
      <c r="C33" s="863"/>
      <c r="D33" s="856">
        <v>-3128263.97</v>
      </c>
      <c r="E33" s="864"/>
      <c r="F33" s="854">
        <f t="shared" si="0"/>
        <v>-3128263.97</v>
      </c>
    </row>
    <row r="34" spans="1:7" x14ac:dyDescent="0.25">
      <c r="A34" s="855" t="s">
        <v>75</v>
      </c>
      <c r="B34" s="861"/>
      <c r="C34" s="861"/>
      <c r="D34" s="856">
        <v>-4797498.91</v>
      </c>
      <c r="E34" s="862"/>
      <c r="F34" s="854">
        <f t="shared" si="0"/>
        <v>-4797498.91</v>
      </c>
    </row>
    <row r="35" spans="1:7" x14ac:dyDescent="0.25">
      <c r="A35" s="855"/>
      <c r="B35" s="866"/>
      <c r="C35" s="866"/>
      <c r="D35" s="866"/>
      <c r="E35" s="867"/>
      <c r="F35" s="867"/>
    </row>
    <row r="36" spans="1:7" ht="33.75" x14ac:dyDescent="0.25">
      <c r="A36" s="850" t="s">
        <v>1074</v>
      </c>
      <c r="B36" s="863"/>
      <c r="C36" s="863"/>
      <c r="D36" s="863"/>
      <c r="E36" s="854">
        <f>E37+E38</f>
        <v>0</v>
      </c>
      <c r="F36" s="854">
        <f t="shared" si="0"/>
        <v>0</v>
      </c>
    </row>
    <row r="37" spans="1:7" x14ac:dyDescent="0.25">
      <c r="A37" s="855" t="s">
        <v>77</v>
      </c>
      <c r="B37" s="863"/>
      <c r="C37" s="863"/>
      <c r="D37" s="863"/>
      <c r="E37" s="865"/>
      <c r="F37" s="854">
        <f t="shared" si="0"/>
        <v>0</v>
      </c>
    </row>
    <row r="38" spans="1:7" x14ac:dyDescent="0.25">
      <c r="A38" s="855" t="s">
        <v>78</v>
      </c>
      <c r="B38" s="861"/>
      <c r="C38" s="861"/>
      <c r="D38" s="861"/>
      <c r="E38" s="865"/>
      <c r="F38" s="854">
        <f t="shared" si="0"/>
        <v>0</v>
      </c>
    </row>
    <row r="39" spans="1:7" ht="15.75" thickBot="1" x14ac:dyDescent="0.3">
      <c r="A39" s="868"/>
      <c r="B39" s="869"/>
      <c r="C39" s="869"/>
      <c r="D39" s="869"/>
      <c r="E39" s="870"/>
      <c r="F39" s="870"/>
    </row>
    <row r="40" spans="1:7" ht="20.25" customHeight="1" thickBot="1" x14ac:dyDescent="0.3">
      <c r="A40" s="874" t="s">
        <v>1075</v>
      </c>
      <c r="B40" s="871">
        <f>B22+B24</f>
        <v>83403546.079999998</v>
      </c>
      <c r="C40" s="871">
        <f>C22+C29</f>
        <v>5616178.4399999995</v>
      </c>
      <c r="D40" s="871">
        <f>D22+D29</f>
        <v>-9372198.5999999996</v>
      </c>
      <c r="E40" s="872">
        <f>E22+E36</f>
        <v>0</v>
      </c>
      <c r="F40" s="872">
        <f t="shared" si="0"/>
        <v>79647525.920000002</v>
      </c>
      <c r="G40" t="str">
        <f>IF((F40-'CPCA-I-01'!F48)&gt;0.99,"ERROR: DEBERÁ SER IGUAL QUE TOTAL HACIENDA PÚBLICA/PATRIMONIO DEL FORMATO ETCA-I-01","")</f>
        <v/>
      </c>
    </row>
    <row r="41" spans="1:7" x14ac:dyDescent="0.25">
      <c r="A41" s="873"/>
    </row>
  </sheetData>
  <sheetProtection formatColumns="0" formatRows="0"/>
  <mergeCells count="3">
    <mergeCell ref="A1:F1"/>
    <mergeCell ref="A2:F2"/>
    <mergeCell ref="A3:F3"/>
  </mergeCells>
  <pageMargins left="0.7" right="0.7" top="0.75" bottom="0.75" header="0.3" footer="0.3"/>
  <pageSetup scale="7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view="pageBreakPreview" topLeftCell="A19" zoomScale="90" zoomScaleNormal="100" zoomScaleSheetLayoutView="90" workbookViewId="0">
      <selection activeCell="B45" sqref="B45"/>
    </sheetView>
  </sheetViews>
  <sheetFormatPr baseColWidth="10" defaultColWidth="11.28515625" defaultRowHeight="16.5" x14ac:dyDescent="0.3"/>
  <cols>
    <col min="1" max="1" width="80.85546875" style="122" bestFit="1" customWidth="1"/>
    <col min="2" max="3" width="17" style="122" customWidth="1"/>
    <col min="4" max="16384" width="11.28515625" style="122"/>
  </cols>
  <sheetData>
    <row r="1" spans="1:4" x14ac:dyDescent="0.3">
      <c r="A1" s="1043" t="str">
        <f>'CPCA-I-01'!A1:G1</f>
        <v>Universidad Tecnológica de Guaymas</v>
      </c>
      <c r="B1" s="1043"/>
      <c r="C1" s="1043"/>
    </row>
    <row r="2" spans="1:4" s="105" customFormat="1" ht="15.75" x14ac:dyDescent="0.25">
      <c r="A2" s="1041" t="s">
        <v>3</v>
      </c>
      <c r="B2" s="1041"/>
      <c r="C2" s="1041"/>
    </row>
    <row r="3" spans="1:4" s="105" customFormat="1" ht="17.25" thickBot="1" x14ac:dyDescent="0.3">
      <c r="A3" s="1060" t="str">
        <f>'CPCA-I-03'!A3:D3</f>
        <v>Del 01 de enero al 31 de diciembre de 2019</v>
      </c>
      <c r="B3" s="1060"/>
      <c r="C3" s="1060"/>
    </row>
    <row r="4" spans="1:4" ht="30" customHeight="1" thickBot="1" x14ac:dyDescent="0.35">
      <c r="A4" s="124"/>
      <c r="B4" s="125" t="s">
        <v>250</v>
      </c>
      <c r="C4" s="126" t="s">
        <v>251</v>
      </c>
    </row>
    <row r="5" spans="1:4" ht="17.25" thickTop="1" x14ac:dyDescent="0.3">
      <c r="A5" s="537" t="s">
        <v>252</v>
      </c>
      <c r="B5" s="538">
        <f>B6+B15</f>
        <v>9997441.7799999993</v>
      </c>
      <c r="C5" s="539">
        <f>C6+C15</f>
        <v>33898759.510000005</v>
      </c>
    </row>
    <row r="6" spans="1:4" x14ac:dyDescent="0.3">
      <c r="A6" s="540" t="s">
        <v>25</v>
      </c>
      <c r="B6" s="541">
        <f>SUM(B7:B13)</f>
        <v>751118.69</v>
      </c>
      <c r="C6" s="542">
        <f>SUM(C7:C13)</f>
        <v>2724.2</v>
      </c>
    </row>
    <row r="7" spans="1:4" s="123" customFormat="1" ht="13.5" x14ac:dyDescent="0.25">
      <c r="A7" s="543" t="s">
        <v>27</v>
      </c>
      <c r="B7" s="544">
        <v>751118.69</v>
      </c>
      <c r="C7" s="545"/>
      <c r="D7" s="437"/>
    </row>
    <row r="8" spans="1:4" s="123" customFormat="1" ht="13.5" x14ac:dyDescent="0.25">
      <c r="A8" s="543" t="s">
        <v>29</v>
      </c>
      <c r="B8" s="544"/>
      <c r="C8" s="545"/>
    </row>
    <row r="9" spans="1:4" s="123" customFormat="1" ht="13.5" x14ac:dyDescent="0.25">
      <c r="A9" s="543" t="s">
        <v>31</v>
      </c>
      <c r="B9" s="544"/>
      <c r="C9" s="545">
        <v>2724.2</v>
      </c>
    </row>
    <row r="10" spans="1:4" s="123" customFormat="1" ht="13.5" x14ac:dyDescent="0.25">
      <c r="A10" s="543" t="s">
        <v>253</v>
      </c>
      <c r="B10" s="544"/>
      <c r="C10" s="545"/>
    </row>
    <row r="11" spans="1:4" s="123" customFormat="1" ht="13.5" x14ac:dyDescent="0.25">
      <c r="A11" s="543" t="s">
        <v>35</v>
      </c>
      <c r="B11" s="544"/>
      <c r="C11" s="545"/>
    </row>
    <row r="12" spans="1:4" s="123" customFormat="1" ht="13.5" x14ac:dyDescent="0.25">
      <c r="A12" s="543" t="s">
        <v>37</v>
      </c>
      <c r="B12" s="544"/>
      <c r="C12" s="545"/>
    </row>
    <row r="13" spans="1:4" s="123" customFormat="1" ht="13.5" x14ac:dyDescent="0.25">
      <c r="A13" s="543" t="s">
        <v>39</v>
      </c>
      <c r="B13" s="544"/>
      <c r="C13" s="545"/>
    </row>
    <row r="14" spans="1:4" ht="5.25" customHeight="1" x14ac:dyDescent="0.3">
      <c r="A14" s="537"/>
      <c r="B14" s="546"/>
      <c r="C14" s="547"/>
    </row>
    <row r="15" spans="1:4" x14ac:dyDescent="0.3">
      <c r="A15" s="540" t="s">
        <v>44</v>
      </c>
      <c r="B15" s="541">
        <f>SUM(B16:B24)</f>
        <v>9246323.0899999999</v>
      </c>
      <c r="C15" s="542">
        <f>SUM(C16:C24)</f>
        <v>33896035.310000002</v>
      </c>
    </row>
    <row r="16" spans="1:4" s="123" customFormat="1" ht="13.5" x14ac:dyDescent="0.25">
      <c r="A16" s="543" t="s">
        <v>46</v>
      </c>
      <c r="B16" s="544"/>
      <c r="C16" s="545"/>
    </row>
    <row r="17" spans="1:3" s="123" customFormat="1" ht="13.5" x14ac:dyDescent="0.25">
      <c r="A17" s="543" t="s">
        <v>48</v>
      </c>
      <c r="B17" s="544"/>
      <c r="C17" s="545"/>
    </row>
    <row r="18" spans="1:3" s="123" customFormat="1" ht="13.5" x14ac:dyDescent="0.25">
      <c r="A18" s="543" t="s">
        <v>50</v>
      </c>
      <c r="B18" s="544"/>
      <c r="C18" s="545">
        <v>12869869.16</v>
      </c>
    </row>
    <row r="19" spans="1:3" s="123" customFormat="1" ht="13.5" x14ac:dyDescent="0.25">
      <c r="A19" s="543" t="s">
        <v>52</v>
      </c>
      <c r="B19" s="544"/>
      <c r="C19" s="545">
        <v>19991742.149999999</v>
      </c>
    </row>
    <row r="20" spans="1:3" s="123" customFormat="1" ht="13.5" x14ac:dyDescent="0.25">
      <c r="A20" s="543" t="s">
        <v>54</v>
      </c>
      <c r="B20" s="544"/>
      <c r="C20" s="545">
        <v>1034424</v>
      </c>
    </row>
    <row r="21" spans="1:3" s="123" customFormat="1" ht="13.5" x14ac:dyDescent="0.25">
      <c r="A21" s="543" t="s">
        <v>56</v>
      </c>
      <c r="B21" s="544">
        <v>9118240.5299999993</v>
      </c>
      <c r="C21" s="545"/>
    </row>
    <row r="22" spans="1:3" s="123" customFormat="1" ht="13.5" x14ac:dyDescent="0.25">
      <c r="A22" s="543" t="s">
        <v>58</v>
      </c>
      <c r="B22" s="544"/>
      <c r="C22" s="545"/>
    </row>
    <row r="23" spans="1:3" s="123" customFormat="1" ht="13.5" x14ac:dyDescent="0.25">
      <c r="A23" s="543" t="s">
        <v>59</v>
      </c>
      <c r="B23" s="544"/>
      <c r="C23" s="545"/>
    </row>
    <row r="24" spans="1:3" s="123" customFormat="1" ht="13.5" x14ac:dyDescent="0.25">
      <c r="A24" s="543" t="s">
        <v>60</v>
      </c>
      <c r="B24" s="544">
        <v>128082.56</v>
      </c>
      <c r="C24" s="545"/>
    </row>
    <row r="25" spans="1:3" ht="6.75" customHeight="1" x14ac:dyDescent="0.3">
      <c r="A25" s="548"/>
      <c r="B25" s="546"/>
      <c r="C25" s="547"/>
    </row>
    <row r="26" spans="1:3" x14ac:dyDescent="0.3">
      <c r="A26" s="537" t="s">
        <v>254</v>
      </c>
      <c r="B26" s="538">
        <f>B27+B37</f>
        <v>56785.820000000007</v>
      </c>
      <c r="C26" s="539">
        <f>C27+C37</f>
        <v>0</v>
      </c>
    </row>
    <row r="27" spans="1:3" x14ac:dyDescent="0.3">
      <c r="A27" s="540" t="s">
        <v>26</v>
      </c>
      <c r="B27" s="541">
        <f>SUM(B28:B35)</f>
        <v>56785.820000000007</v>
      </c>
      <c r="C27" s="542">
        <f>SUM(C28:C35)</f>
        <v>0</v>
      </c>
    </row>
    <row r="28" spans="1:3" s="123" customFormat="1" ht="13.5" x14ac:dyDescent="0.25">
      <c r="A28" s="543" t="s">
        <v>28</v>
      </c>
      <c r="B28" s="544">
        <v>40388.660000000003</v>
      </c>
      <c r="C28" s="545"/>
    </row>
    <row r="29" spans="1:3" s="123" customFormat="1" ht="13.5" x14ac:dyDescent="0.25">
      <c r="A29" s="543" t="s">
        <v>30</v>
      </c>
      <c r="B29" s="544"/>
      <c r="C29" s="545"/>
    </row>
    <row r="30" spans="1:3" s="123" customFormat="1" ht="13.5" x14ac:dyDescent="0.25">
      <c r="A30" s="543" t="s">
        <v>32</v>
      </c>
      <c r="B30" s="544"/>
      <c r="C30" s="545"/>
    </row>
    <row r="31" spans="1:3" s="123" customFormat="1" ht="13.5" x14ac:dyDescent="0.25">
      <c r="A31" s="543" t="s">
        <v>34</v>
      </c>
      <c r="B31" s="544"/>
      <c r="C31" s="545"/>
    </row>
    <row r="32" spans="1:3" s="123" customFormat="1" ht="13.5" x14ac:dyDescent="0.25">
      <c r="A32" s="543" t="s">
        <v>36</v>
      </c>
      <c r="B32" s="544"/>
      <c r="C32" s="545"/>
    </row>
    <row r="33" spans="1:3" s="123" customFormat="1" ht="13.5" x14ac:dyDescent="0.25">
      <c r="A33" s="543" t="s">
        <v>38</v>
      </c>
      <c r="B33" s="544"/>
      <c r="C33" s="545"/>
    </row>
    <row r="34" spans="1:3" s="123" customFormat="1" ht="13.5" x14ac:dyDescent="0.25">
      <c r="A34" s="543" t="s">
        <v>40</v>
      </c>
      <c r="B34" s="544"/>
      <c r="C34" s="545"/>
    </row>
    <row r="35" spans="1:3" s="123" customFormat="1" ht="13.5" x14ac:dyDescent="0.25">
      <c r="A35" s="543" t="s">
        <v>41</v>
      </c>
      <c r="B35" s="544">
        <v>16397.16</v>
      </c>
      <c r="C35" s="545"/>
    </row>
    <row r="36" spans="1:3" ht="6" customHeight="1" x14ac:dyDescent="0.3">
      <c r="A36" s="537"/>
      <c r="B36" s="549"/>
      <c r="C36" s="550"/>
    </row>
    <row r="37" spans="1:3" x14ac:dyDescent="0.3">
      <c r="A37" s="540" t="s">
        <v>45</v>
      </c>
      <c r="B37" s="541">
        <f>SUM(B38:B43)</f>
        <v>0</v>
      </c>
      <c r="C37" s="542">
        <f>SUM(C38:C43)</f>
        <v>0</v>
      </c>
    </row>
    <row r="38" spans="1:3" s="123" customFormat="1" ht="13.5" x14ac:dyDescent="0.25">
      <c r="A38" s="543" t="s">
        <v>47</v>
      </c>
      <c r="B38" s="544"/>
      <c r="C38" s="545"/>
    </row>
    <row r="39" spans="1:3" s="123" customFormat="1" ht="13.5" x14ac:dyDescent="0.25">
      <c r="A39" s="543" t="s">
        <v>49</v>
      </c>
      <c r="B39" s="544"/>
      <c r="C39" s="545"/>
    </row>
    <row r="40" spans="1:3" s="123" customFormat="1" ht="13.5" x14ac:dyDescent="0.25">
      <c r="A40" s="543" t="s">
        <v>51</v>
      </c>
      <c r="B40" s="544"/>
      <c r="C40" s="545"/>
    </row>
    <row r="41" spans="1:3" s="123" customFormat="1" ht="13.5" x14ac:dyDescent="0.25">
      <c r="A41" s="543" t="s">
        <v>53</v>
      </c>
      <c r="B41" s="544"/>
      <c r="C41" s="545"/>
    </row>
    <row r="42" spans="1:3" s="123" customFormat="1" ht="13.5" x14ac:dyDescent="0.25">
      <c r="A42" s="543" t="s">
        <v>55</v>
      </c>
      <c r="B42" s="544"/>
      <c r="C42" s="545"/>
    </row>
    <row r="43" spans="1:3" s="123" customFormat="1" ht="13.5" x14ac:dyDescent="0.25">
      <c r="A43" s="543" t="s">
        <v>57</v>
      </c>
      <c r="B43" s="544"/>
      <c r="C43" s="545"/>
    </row>
    <row r="44" spans="1:3" x14ac:dyDescent="0.3">
      <c r="A44" s="551"/>
      <c r="B44" s="546"/>
      <c r="C44" s="547"/>
    </row>
    <row r="45" spans="1:3" x14ac:dyDescent="0.3">
      <c r="A45" s="537" t="s">
        <v>255</v>
      </c>
      <c r="B45" s="538">
        <f>B46+B51</f>
        <v>33593705.700000003</v>
      </c>
      <c r="C45" s="539">
        <f>C46+C51</f>
        <v>9749173.7899999991</v>
      </c>
    </row>
    <row r="46" spans="1:3" x14ac:dyDescent="0.3">
      <c r="A46" s="540" t="s">
        <v>66</v>
      </c>
      <c r="B46" s="541">
        <f>SUM(B47:B49)</f>
        <v>33216730.510000002</v>
      </c>
      <c r="C46" s="542">
        <f>SUM(C47:C49)</f>
        <v>0</v>
      </c>
    </row>
    <row r="47" spans="1:3" s="123" customFormat="1" ht="13.5" x14ac:dyDescent="0.25">
      <c r="A47" s="543" t="s">
        <v>67</v>
      </c>
      <c r="B47" s="544"/>
      <c r="C47" s="545"/>
    </row>
    <row r="48" spans="1:3" s="123" customFormat="1" ht="13.5" x14ac:dyDescent="0.25">
      <c r="A48" s="543" t="s">
        <v>68</v>
      </c>
      <c r="B48" s="544">
        <v>33216730.510000002</v>
      </c>
      <c r="C48" s="545"/>
    </row>
    <row r="49" spans="1:3" s="123" customFormat="1" ht="13.5" x14ac:dyDescent="0.25">
      <c r="A49" s="543" t="s">
        <v>69</v>
      </c>
      <c r="B49" s="544"/>
      <c r="C49" s="545"/>
    </row>
    <row r="50" spans="1:3" ht="6" customHeight="1" x14ac:dyDescent="0.3">
      <c r="A50" s="540"/>
      <c r="B50" s="549"/>
      <c r="C50" s="550"/>
    </row>
    <row r="51" spans="1:3" ht="15.75" customHeight="1" x14ac:dyDescent="0.3">
      <c r="A51" s="540" t="s">
        <v>70</v>
      </c>
      <c r="B51" s="541">
        <f>SUM(B52:B56)</f>
        <v>376975.19</v>
      </c>
      <c r="C51" s="542">
        <f>SUM(C52:C56)</f>
        <v>9749173.7899999991</v>
      </c>
    </row>
    <row r="52" spans="1:3" s="123" customFormat="1" ht="13.5" x14ac:dyDescent="0.25">
      <c r="A52" s="543" t="s">
        <v>71</v>
      </c>
      <c r="B52" s="544">
        <v>376975.19</v>
      </c>
      <c r="C52" s="545"/>
    </row>
    <row r="53" spans="1:3" s="123" customFormat="1" ht="13.5" x14ac:dyDescent="0.25">
      <c r="A53" s="543" t="s">
        <v>72</v>
      </c>
      <c r="B53" s="544"/>
      <c r="C53" s="545">
        <v>1823410.91</v>
      </c>
    </row>
    <row r="54" spans="1:3" s="123" customFormat="1" ht="13.5" x14ac:dyDescent="0.25">
      <c r="A54" s="543" t="s">
        <v>73</v>
      </c>
      <c r="B54" s="544"/>
      <c r="C54" s="545"/>
    </row>
    <row r="55" spans="1:3" s="123" customFormat="1" ht="13.5" x14ac:dyDescent="0.25">
      <c r="A55" s="543" t="s">
        <v>74</v>
      </c>
      <c r="B55" s="544"/>
      <c r="C55" s="545">
        <v>3128263.97</v>
      </c>
    </row>
    <row r="56" spans="1:3" s="123" customFormat="1" ht="13.5" x14ac:dyDescent="0.25">
      <c r="A56" s="543" t="s">
        <v>75</v>
      </c>
      <c r="B56" s="544"/>
      <c r="C56" s="545">
        <v>4797498.91</v>
      </c>
    </row>
    <row r="57" spans="1:3" ht="7.5" customHeight="1" x14ac:dyDescent="0.3">
      <c r="A57" s="540"/>
      <c r="B57" s="546"/>
      <c r="C57" s="547"/>
    </row>
    <row r="58" spans="1:3" x14ac:dyDescent="0.3">
      <c r="A58" s="540" t="s">
        <v>256</v>
      </c>
      <c r="B58" s="541">
        <f>SUM(B59:B60)</f>
        <v>0</v>
      </c>
      <c r="C58" s="542">
        <f>SUM(C59:C60)</f>
        <v>0</v>
      </c>
    </row>
    <row r="59" spans="1:3" s="123" customFormat="1" ht="13.5" x14ac:dyDescent="0.25">
      <c r="A59" s="543" t="s">
        <v>77</v>
      </c>
      <c r="B59" s="544"/>
      <c r="C59" s="545"/>
    </row>
    <row r="60" spans="1:3" s="123" customFormat="1" ht="14.25" thickBot="1" x14ac:dyDescent="0.3">
      <c r="A60" s="552" t="s">
        <v>78</v>
      </c>
      <c r="B60" s="553"/>
      <c r="C60" s="554"/>
    </row>
    <row r="61" spans="1:3" s="123" customFormat="1" ht="13.5" x14ac:dyDescent="0.25">
      <c r="A61" s="436" t="s">
        <v>243</v>
      </c>
      <c r="B61" s="544"/>
      <c r="C61" s="544"/>
    </row>
    <row r="62" spans="1:3" s="123" customFormat="1" ht="13.5" x14ac:dyDescent="0.25">
      <c r="A62" s="436"/>
      <c r="B62" s="544"/>
      <c r="C62" s="544"/>
    </row>
    <row r="63" spans="1:3" s="123" customFormat="1" ht="13.5" x14ac:dyDescent="0.25">
      <c r="A63" s="436"/>
      <c r="B63" s="544"/>
      <c r="C63" s="544"/>
    </row>
    <row r="64" spans="1:3" s="123" customFormat="1" ht="13.5" x14ac:dyDescent="0.25">
      <c r="A64" s="555"/>
      <c r="B64" s="544"/>
      <c r="C64" s="544"/>
    </row>
    <row r="65" spans="1:3" s="123" customFormat="1" ht="13.5" x14ac:dyDescent="0.25">
      <c r="A65" s="555" t="s">
        <v>244</v>
      </c>
      <c r="B65" s="544"/>
      <c r="C65" s="544"/>
    </row>
    <row r="66" spans="1:3" s="123" customFormat="1" ht="13.5" x14ac:dyDescent="0.25">
      <c r="A66" s="555" t="s">
        <v>244</v>
      </c>
      <c r="B66" s="544"/>
      <c r="C66" s="544"/>
    </row>
    <row r="67" spans="1:3" x14ac:dyDescent="0.3">
      <c r="A67" s="436" t="s">
        <v>244</v>
      </c>
      <c r="B67" s="556"/>
      <c r="C67" s="556"/>
    </row>
  </sheetData>
  <sheetProtection password="C115" sheet="1" formatColumns="0" formatRow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1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  <pageSetUpPr fitToPage="1"/>
  </sheetPr>
  <dimension ref="A1:E70"/>
  <sheetViews>
    <sheetView view="pageBreakPreview" zoomScale="140" zoomScaleNormal="100" zoomScaleSheetLayoutView="140" workbookViewId="0">
      <selection activeCell="D44" sqref="D44"/>
    </sheetView>
  </sheetViews>
  <sheetFormatPr baseColWidth="10" defaultColWidth="11.28515625" defaultRowHeight="16.5" x14ac:dyDescent="0.3"/>
  <cols>
    <col min="1" max="1" width="1.5703125" style="51" customWidth="1"/>
    <col min="2" max="2" width="70.85546875" style="51" customWidth="1"/>
    <col min="3" max="4" width="12.7109375" style="51" customWidth="1"/>
    <col min="5" max="16384" width="11.28515625" style="51"/>
  </cols>
  <sheetData>
    <row r="1" spans="1:4" x14ac:dyDescent="0.3">
      <c r="A1" s="1043" t="str">
        <f>'CPCA-I-01'!A1</f>
        <v>Universidad Tecnológica de Guaymas</v>
      </c>
      <c r="B1" s="1043"/>
      <c r="C1" s="1043"/>
      <c r="D1" s="1043"/>
    </row>
    <row r="2" spans="1:4" x14ac:dyDescent="0.3">
      <c r="A2" s="1041" t="s">
        <v>4</v>
      </c>
      <c r="B2" s="1041"/>
      <c r="C2" s="1041"/>
      <c r="D2" s="1041"/>
    </row>
    <row r="3" spans="1:4" x14ac:dyDescent="0.3">
      <c r="A3" s="1060" t="str">
        <f>'CPCA-I-01'!A3:G3</f>
        <v>Al 31 de diciembre de 2019</v>
      </c>
      <c r="B3" s="1060"/>
      <c r="C3" s="1060"/>
      <c r="D3" s="1060"/>
    </row>
    <row r="4" spans="1:4" ht="17.25" thickBot="1" x14ac:dyDescent="0.35">
      <c r="A4" s="1063" t="s">
        <v>1084</v>
      </c>
      <c r="B4" s="1063"/>
      <c r="C4" s="52"/>
      <c r="D4" s="50"/>
    </row>
    <row r="5" spans="1:4" ht="23.25" customHeight="1" thickBot="1" x14ac:dyDescent="0.35">
      <c r="A5" s="1064" t="s">
        <v>246</v>
      </c>
      <c r="B5" s="1065"/>
      <c r="C5" s="161">
        <v>2019</v>
      </c>
      <c r="D5" s="162">
        <v>2018</v>
      </c>
    </row>
    <row r="6" spans="1:4" s="128" customFormat="1" ht="12" customHeight="1" thickTop="1" x14ac:dyDescent="0.25">
      <c r="A6" s="1061" t="s">
        <v>257</v>
      </c>
      <c r="B6" s="1062"/>
      <c r="C6" s="1062"/>
      <c r="D6" s="127"/>
    </row>
    <row r="7" spans="1:4" s="128" customFormat="1" ht="12.75" customHeight="1" x14ac:dyDescent="0.25">
      <c r="A7" s="129"/>
      <c r="B7" s="130" t="s">
        <v>250</v>
      </c>
      <c r="C7" s="145">
        <f>SUM(C8:C17)</f>
        <v>29313902.439999998</v>
      </c>
      <c r="D7" s="146">
        <f>SUM(D8:D17)</f>
        <v>27428835.199999999</v>
      </c>
    </row>
    <row r="8" spans="1:4" s="132" customFormat="1" ht="11.1" customHeight="1" x14ac:dyDescent="0.25">
      <c r="A8" s="131"/>
      <c r="B8" s="143" t="s">
        <v>198</v>
      </c>
      <c r="C8" s="147"/>
      <c r="D8" s="148"/>
    </row>
    <row r="9" spans="1:4" s="132" customFormat="1" ht="11.1" customHeight="1" x14ac:dyDescent="0.25">
      <c r="A9" s="131"/>
      <c r="B9" s="143" t="s">
        <v>199</v>
      </c>
      <c r="C9" s="147"/>
      <c r="D9" s="148"/>
    </row>
    <row r="10" spans="1:4" s="132" customFormat="1" ht="11.1" customHeight="1" x14ac:dyDescent="0.25">
      <c r="A10" s="131"/>
      <c r="B10" s="143" t="s">
        <v>258</v>
      </c>
      <c r="C10" s="147"/>
      <c r="D10" s="148"/>
    </row>
    <row r="11" spans="1:4" s="132" customFormat="1" ht="11.1" customHeight="1" x14ac:dyDescent="0.25">
      <c r="A11" s="131"/>
      <c r="B11" s="143" t="s">
        <v>201</v>
      </c>
      <c r="C11" s="147"/>
      <c r="D11" s="148"/>
    </row>
    <row r="12" spans="1:4" s="132" customFormat="1" ht="11.1" customHeight="1" x14ac:dyDescent="0.25">
      <c r="A12" s="131"/>
      <c r="B12" s="143" t="s">
        <v>420</v>
      </c>
      <c r="C12" s="147"/>
      <c r="D12" s="148"/>
    </row>
    <row r="13" spans="1:4" s="132" customFormat="1" ht="11.1" customHeight="1" x14ac:dyDescent="0.25">
      <c r="A13" s="131"/>
      <c r="B13" s="143" t="s">
        <v>993</v>
      </c>
      <c r="C13" s="147"/>
      <c r="D13" s="148"/>
    </row>
    <row r="14" spans="1:4" s="132" customFormat="1" ht="11.1" customHeight="1" x14ac:dyDescent="0.25">
      <c r="A14" s="131"/>
      <c r="B14" s="143" t="s">
        <v>1009</v>
      </c>
      <c r="C14" s="147">
        <v>2640934.33</v>
      </c>
      <c r="D14" s="148">
        <v>2643570</v>
      </c>
    </row>
    <row r="15" spans="1:4" s="132" customFormat="1" ht="25.5" customHeight="1" x14ac:dyDescent="0.25">
      <c r="A15" s="131"/>
      <c r="B15" s="143" t="s">
        <v>995</v>
      </c>
      <c r="C15" s="147"/>
      <c r="D15" s="148"/>
    </row>
    <row r="16" spans="1:4" s="132" customFormat="1" ht="12" customHeight="1" x14ac:dyDescent="0.25">
      <c r="A16" s="131"/>
      <c r="B16" s="143" t="s">
        <v>1004</v>
      </c>
      <c r="C16" s="147">
        <v>26672968.109999999</v>
      </c>
      <c r="D16" s="148">
        <v>24785265.199999999</v>
      </c>
    </row>
    <row r="17" spans="1:4" s="132" customFormat="1" ht="12" customHeight="1" x14ac:dyDescent="0.25">
      <c r="A17" s="131"/>
      <c r="B17" s="143" t="s">
        <v>259</v>
      </c>
      <c r="C17" s="147"/>
      <c r="D17" s="148"/>
    </row>
    <row r="18" spans="1:4" s="128" customFormat="1" ht="13.5" customHeight="1" x14ac:dyDescent="0.25">
      <c r="A18" s="129"/>
      <c r="B18" s="130" t="s">
        <v>251</v>
      </c>
      <c r="C18" s="145">
        <f>SUM(C19:C34)</f>
        <v>29417175.289999999</v>
      </c>
      <c r="D18" s="146">
        <f>SUM(D19:D34)</f>
        <v>28506106.259999998</v>
      </c>
    </row>
    <row r="19" spans="1:4" s="128" customFormat="1" ht="11.1" customHeight="1" x14ac:dyDescent="0.25">
      <c r="A19" s="129"/>
      <c r="B19" s="143" t="s">
        <v>212</v>
      </c>
      <c r="C19" s="147">
        <v>17450206.149999999</v>
      </c>
      <c r="D19" s="148">
        <v>17502986.07</v>
      </c>
    </row>
    <row r="20" spans="1:4" s="128" customFormat="1" ht="11.1" customHeight="1" x14ac:dyDescent="0.25">
      <c r="A20" s="129"/>
      <c r="B20" s="143" t="s">
        <v>213</v>
      </c>
      <c r="C20" s="147">
        <v>1342670.01</v>
      </c>
      <c r="D20" s="148">
        <v>1130628.58</v>
      </c>
    </row>
    <row r="21" spans="1:4" s="128" customFormat="1" ht="11.1" customHeight="1" x14ac:dyDescent="0.25">
      <c r="A21" s="129"/>
      <c r="B21" s="143" t="s">
        <v>214</v>
      </c>
      <c r="C21" s="147">
        <v>5360857.16</v>
      </c>
      <c r="D21" s="148">
        <v>6691487.4000000004</v>
      </c>
    </row>
    <row r="22" spans="1:4" s="128" customFormat="1" ht="12.75" customHeight="1" x14ac:dyDescent="0.25">
      <c r="A22" s="129"/>
      <c r="B22" s="143" t="s">
        <v>215</v>
      </c>
      <c r="C22" s="147"/>
      <c r="D22" s="148"/>
    </row>
    <row r="23" spans="1:4" s="128" customFormat="1" ht="11.1" customHeight="1" x14ac:dyDescent="0.25">
      <c r="A23" s="129"/>
      <c r="B23" s="143" t="s">
        <v>260</v>
      </c>
      <c r="C23" s="147"/>
      <c r="D23" s="148"/>
    </row>
    <row r="24" spans="1:4" s="128" customFormat="1" ht="11.1" customHeight="1" x14ac:dyDescent="0.25">
      <c r="A24" s="129"/>
      <c r="B24" s="143" t="s">
        <v>261</v>
      </c>
      <c r="C24" s="147"/>
      <c r="D24" s="148"/>
    </row>
    <row r="25" spans="1:4" s="128" customFormat="1" ht="11.1" customHeight="1" x14ac:dyDescent="0.25">
      <c r="A25" s="129"/>
      <c r="B25" s="143" t="s">
        <v>218</v>
      </c>
      <c r="C25" s="147">
        <v>322323.05</v>
      </c>
      <c r="D25" s="148">
        <v>140000</v>
      </c>
    </row>
    <row r="26" spans="1:4" s="128" customFormat="1" ht="11.1" customHeight="1" x14ac:dyDescent="0.25">
      <c r="A26" s="129"/>
      <c r="B26" s="143" t="s">
        <v>219</v>
      </c>
      <c r="C26" s="147"/>
      <c r="D26" s="148"/>
    </row>
    <row r="27" spans="1:4" s="128" customFormat="1" ht="11.1" customHeight="1" x14ac:dyDescent="0.25">
      <c r="A27" s="129"/>
      <c r="B27" s="143" t="s">
        <v>220</v>
      </c>
      <c r="C27" s="147"/>
      <c r="D27" s="148"/>
    </row>
    <row r="28" spans="1:4" s="128" customFormat="1" ht="11.1" customHeight="1" x14ac:dyDescent="0.25">
      <c r="A28" s="129"/>
      <c r="B28" s="143" t="s">
        <v>221</v>
      </c>
      <c r="C28" s="147"/>
      <c r="D28" s="148"/>
    </row>
    <row r="29" spans="1:4" s="128" customFormat="1" ht="11.1" customHeight="1" x14ac:dyDescent="0.25">
      <c r="A29" s="129"/>
      <c r="B29" s="143" t="s">
        <v>222</v>
      </c>
      <c r="C29" s="147"/>
      <c r="D29" s="148"/>
    </row>
    <row r="30" spans="1:4" s="128" customFormat="1" ht="11.1" customHeight="1" x14ac:dyDescent="0.25">
      <c r="A30" s="129"/>
      <c r="B30" s="143" t="s">
        <v>223</v>
      </c>
      <c r="C30" s="147"/>
      <c r="D30" s="148"/>
    </row>
    <row r="31" spans="1:4" s="128" customFormat="1" ht="11.1" customHeight="1" x14ac:dyDescent="0.25">
      <c r="A31" s="129"/>
      <c r="B31" s="143" t="s">
        <v>262</v>
      </c>
      <c r="C31" s="147"/>
      <c r="D31" s="148"/>
    </row>
    <row r="32" spans="1:4" s="128" customFormat="1" ht="11.1" customHeight="1" x14ac:dyDescent="0.25">
      <c r="A32" s="129"/>
      <c r="B32" s="143" t="s">
        <v>67</v>
      </c>
      <c r="C32" s="147"/>
      <c r="D32" s="148"/>
    </row>
    <row r="33" spans="1:4" s="128" customFormat="1" ht="11.1" customHeight="1" x14ac:dyDescent="0.25">
      <c r="A33" s="129"/>
      <c r="B33" s="143" t="s">
        <v>226</v>
      </c>
      <c r="C33" s="147"/>
      <c r="D33" s="148"/>
    </row>
    <row r="34" spans="1:4" s="128" customFormat="1" ht="11.1" customHeight="1" x14ac:dyDescent="0.25">
      <c r="A34" s="129"/>
      <c r="B34" s="143" t="s">
        <v>263</v>
      </c>
      <c r="C34" s="147">
        <v>4941118.92</v>
      </c>
      <c r="D34" s="148">
        <v>3041004.21</v>
      </c>
    </row>
    <row r="35" spans="1:4" s="128" customFormat="1" ht="12" customHeight="1" x14ac:dyDescent="0.25">
      <c r="A35" s="133" t="s">
        <v>264</v>
      </c>
      <c r="B35" s="134"/>
      <c r="C35" s="149">
        <f>C7-C18</f>
        <v>-103272.85000000149</v>
      </c>
      <c r="D35" s="150">
        <f>D7-D18</f>
        <v>-1077271.0599999987</v>
      </c>
    </row>
    <row r="36" spans="1:4" s="128" customFormat="1" ht="4.5" customHeight="1" x14ac:dyDescent="0.25">
      <c r="A36" s="135"/>
      <c r="B36" s="136"/>
      <c r="C36" s="151"/>
      <c r="D36" s="152"/>
    </row>
    <row r="37" spans="1:4" s="128" customFormat="1" ht="12.75" x14ac:dyDescent="0.25">
      <c r="A37" s="137" t="s">
        <v>265</v>
      </c>
      <c r="B37" s="130"/>
      <c r="C37" s="153"/>
      <c r="D37" s="154"/>
    </row>
    <row r="38" spans="1:4" s="128" customFormat="1" ht="10.5" customHeight="1" x14ac:dyDescent="0.25">
      <c r="A38" s="129"/>
      <c r="B38" s="130" t="s">
        <v>250</v>
      </c>
      <c r="C38" s="145">
        <f>SUM(C39:C41)</f>
        <v>0</v>
      </c>
      <c r="D38" s="146">
        <f>SUM(D39:D41)</f>
        <v>0</v>
      </c>
    </row>
    <row r="39" spans="1:4" s="128" customFormat="1" ht="11.1" customHeight="1" x14ac:dyDescent="0.25">
      <c r="A39" s="129"/>
      <c r="B39" s="144" t="s">
        <v>50</v>
      </c>
      <c r="C39" s="147">
        <v>0</v>
      </c>
      <c r="D39" s="148">
        <v>0</v>
      </c>
    </row>
    <row r="40" spans="1:4" s="128" customFormat="1" ht="11.1" customHeight="1" x14ac:dyDescent="0.25">
      <c r="A40" s="129"/>
      <c r="B40" s="144" t="s">
        <v>52</v>
      </c>
      <c r="C40" s="147">
        <v>0</v>
      </c>
      <c r="D40" s="148">
        <v>0</v>
      </c>
    </row>
    <row r="41" spans="1:4" s="128" customFormat="1" ht="11.1" customHeight="1" x14ac:dyDescent="0.25">
      <c r="A41" s="129"/>
      <c r="B41" s="144" t="s">
        <v>266</v>
      </c>
      <c r="C41" s="147"/>
      <c r="D41" s="148"/>
    </row>
    <row r="42" spans="1:4" s="128" customFormat="1" ht="10.5" customHeight="1" x14ac:dyDescent="0.25">
      <c r="A42" s="129"/>
      <c r="B42" s="130" t="s">
        <v>251</v>
      </c>
      <c r="C42" s="145">
        <f>SUM(C43:C45)</f>
        <v>647845.84</v>
      </c>
      <c r="D42" s="146">
        <f>SUM(D43:D45)</f>
        <v>638209</v>
      </c>
    </row>
    <row r="43" spans="1:4" s="128" customFormat="1" ht="11.1" customHeight="1" x14ac:dyDescent="0.25">
      <c r="A43" s="129"/>
      <c r="B43" s="144" t="s">
        <v>50</v>
      </c>
      <c r="C43" s="147"/>
      <c r="D43" s="148"/>
    </row>
    <row r="44" spans="1:4" s="128" customFormat="1" ht="11.1" customHeight="1" x14ac:dyDescent="0.25">
      <c r="A44" s="129"/>
      <c r="B44" s="144" t="s">
        <v>52</v>
      </c>
      <c r="C44" s="147">
        <v>31021.84</v>
      </c>
      <c r="D44" s="148">
        <v>267772.59999999998</v>
      </c>
    </row>
    <row r="45" spans="1:4" s="128" customFormat="1" ht="11.1" customHeight="1" x14ac:dyDescent="0.25">
      <c r="A45" s="129"/>
      <c r="B45" s="144" t="s">
        <v>267</v>
      </c>
      <c r="C45" s="147">
        <v>616824</v>
      </c>
      <c r="D45" s="148">
        <v>370436.4</v>
      </c>
    </row>
    <row r="46" spans="1:4" s="128" customFormat="1" ht="12" customHeight="1" x14ac:dyDescent="0.25">
      <c r="A46" s="133" t="s">
        <v>268</v>
      </c>
      <c r="B46" s="134"/>
      <c r="C46" s="149">
        <f>C38-C42</f>
        <v>-647845.84</v>
      </c>
      <c r="D46" s="150">
        <f>D38-D42</f>
        <v>-638209</v>
      </c>
    </row>
    <row r="47" spans="1:4" s="128" customFormat="1" ht="2.25" customHeight="1" x14ac:dyDescent="0.25">
      <c r="A47" s="135"/>
      <c r="B47" s="136"/>
      <c r="C47" s="155"/>
      <c r="D47" s="156"/>
    </row>
    <row r="48" spans="1:4" s="128" customFormat="1" ht="12" customHeight="1" x14ac:dyDescent="0.25">
      <c r="A48" s="137" t="s">
        <v>269</v>
      </c>
      <c r="B48" s="130"/>
      <c r="C48" s="153"/>
      <c r="D48" s="154"/>
    </row>
    <row r="49" spans="1:5" s="128" customFormat="1" ht="12.75" x14ac:dyDescent="0.25">
      <c r="A49" s="129"/>
      <c r="B49" s="130" t="s">
        <v>250</v>
      </c>
      <c r="C49" s="145">
        <f>C50+C53</f>
        <v>0</v>
      </c>
      <c r="D49" s="146">
        <f>D50+D53</f>
        <v>0</v>
      </c>
    </row>
    <row r="50" spans="1:5" s="128" customFormat="1" ht="11.1" customHeight="1" x14ac:dyDescent="0.25">
      <c r="A50" s="129"/>
      <c r="B50" s="144" t="s">
        <v>270</v>
      </c>
      <c r="C50" s="147">
        <f>C51+C52</f>
        <v>0</v>
      </c>
      <c r="D50" s="148">
        <f>D51+D52</f>
        <v>0</v>
      </c>
    </row>
    <row r="51" spans="1:5" s="128" customFormat="1" ht="11.1" customHeight="1" x14ac:dyDescent="0.25">
      <c r="A51" s="129"/>
      <c r="B51" s="144" t="s">
        <v>1013</v>
      </c>
      <c r="C51" s="147">
        <v>0</v>
      </c>
      <c r="D51" s="148">
        <v>0</v>
      </c>
    </row>
    <row r="52" spans="1:5" s="128" customFormat="1" ht="11.1" customHeight="1" x14ac:dyDescent="0.25">
      <c r="A52" s="129"/>
      <c r="B52" s="144" t="s">
        <v>1014</v>
      </c>
      <c r="C52" s="147">
        <v>0</v>
      </c>
      <c r="D52" s="148">
        <v>0</v>
      </c>
    </row>
    <row r="53" spans="1:5" s="128" customFormat="1" ht="11.1" customHeight="1" x14ac:dyDescent="0.25">
      <c r="A53" s="129"/>
      <c r="B53" s="144" t="s">
        <v>271</v>
      </c>
      <c r="C53" s="147">
        <v>0</v>
      </c>
      <c r="D53" s="148">
        <v>0</v>
      </c>
    </row>
    <row r="54" spans="1:5" s="128" customFormat="1" ht="11.25" customHeight="1" x14ac:dyDescent="0.25">
      <c r="A54" s="129"/>
      <c r="B54" s="130" t="s">
        <v>251</v>
      </c>
      <c r="C54" s="145">
        <f>C55+C58</f>
        <v>0</v>
      </c>
      <c r="D54" s="146">
        <f>D55+D58</f>
        <v>0</v>
      </c>
    </row>
    <row r="55" spans="1:5" s="128" customFormat="1" ht="11.1" customHeight="1" x14ac:dyDescent="0.25">
      <c r="A55" s="129"/>
      <c r="B55" s="144" t="s">
        <v>272</v>
      </c>
      <c r="C55" s="147">
        <f>C56+C57</f>
        <v>0</v>
      </c>
      <c r="D55" s="148">
        <f>D56+D57</f>
        <v>0</v>
      </c>
    </row>
    <row r="56" spans="1:5" s="128" customFormat="1" ht="11.1" customHeight="1" x14ac:dyDescent="0.25">
      <c r="A56" s="129"/>
      <c r="B56" s="144" t="s">
        <v>1013</v>
      </c>
      <c r="C56" s="147"/>
      <c r="D56" s="148"/>
    </row>
    <row r="57" spans="1:5" s="128" customFormat="1" ht="11.1" customHeight="1" x14ac:dyDescent="0.25">
      <c r="A57" s="129"/>
      <c r="B57" s="144" t="s">
        <v>1014</v>
      </c>
      <c r="C57" s="147"/>
      <c r="D57" s="148"/>
    </row>
    <row r="58" spans="1:5" s="128" customFormat="1" ht="11.1" customHeight="1" x14ac:dyDescent="0.25">
      <c r="A58" s="129"/>
      <c r="B58" s="144" t="s">
        <v>273</v>
      </c>
      <c r="C58" s="147"/>
      <c r="D58" s="148"/>
    </row>
    <row r="59" spans="1:5" s="128" customFormat="1" ht="12" customHeight="1" x14ac:dyDescent="0.25">
      <c r="A59" s="133" t="s">
        <v>274</v>
      </c>
      <c r="B59" s="134"/>
      <c r="C59" s="149">
        <f>C49-C54</f>
        <v>0</v>
      </c>
      <c r="D59" s="150">
        <f>D49-D54</f>
        <v>0</v>
      </c>
    </row>
    <row r="60" spans="1:5" s="128" customFormat="1" ht="2.25" customHeight="1" x14ac:dyDescent="0.25">
      <c r="A60" s="135"/>
      <c r="B60" s="136"/>
      <c r="C60" s="155"/>
      <c r="D60" s="156"/>
    </row>
    <row r="61" spans="1:5" s="128" customFormat="1" ht="12" customHeight="1" x14ac:dyDescent="0.25">
      <c r="A61" s="133" t="s">
        <v>275</v>
      </c>
      <c r="B61" s="138"/>
      <c r="C61" s="157">
        <f>C59+C46+C35</f>
        <v>-751118.69000000146</v>
      </c>
      <c r="D61" s="158">
        <f>D59+D46+D35</f>
        <v>-1715480.0599999987</v>
      </c>
    </row>
    <row r="62" spans="1:5" ht="2.25" customHeight="1" x14ac:dyDescent="0.3">
      <c r="A62" s="139"/>
      <c r="B62" s="140"/>
      <c r="C62" s="155"/>
      <c r="D62" s="156"/>
    </row>
    <row r="63" spans="1:5" s="128" customFormat="1" ht="12" customHeight="1" x14ac:dyDescent="0.25">
      <c r="A63" s="133" t="s">
        <v>276</v>
      </c>
      <c r="B63" s="134"/>
      <c r="C63" s="147">
        <v>5796898.9199999999</v>
      </c>
      <c r="D63" s="148">
        <v>7512378.9800000004</v>
      </c>
      <c r="E63" s="435" t="str">
        <f>IF(C63-'CPCA-I-01'!C7&gt;0.99,"ERROR!!!, NO COINCIDEN LOS MONTOS CON LO REPORTADO EN EL FORMATO ETCA-I-01 EN EL EJERCICIO 2015","")</f>
        <v/>
      </c>
    </row>
    <row r="64" spans="1:5" s="128" customFormat="1" ht="12" customHeight="1" thickBot="1" x14ac:dyDescent="0.3">
      <c r="A64" s="142" t="s">
        <v>277</v>
      </c>
      <c r="B64" s="141"/>
      <c r="C64" s="159">
        <f>C63+C61</f>
        <v>5045780.2299999986</v>
      </c>
      <c r="D64" s="160">
        <f>D63+D61</f>
        <v>5796898.9200000018</v>
      </c>
      <c r="E64" s="435" t="str">
        <f>IF(C64-'CPCA-I-01'!B7&gt;0.99,"ERROR!!!, NO COINCIDEN LOS MONTOS CON LO REPORTADO EN EL FORMATO ETCA-I-01","")</f>
        <v/>
      </c>
    </row>
    <row r="65" spans="1:5" s="128" customFormat="1" ht="12" customHeight="1" x14ac:dyDescent="0.25">
      <c r="A65" s="128" t="s">
        <v>243</v>
      </c>
      <c r="E65" s="587"/>
    </row>
    <row r="66" spans="1:5" s="128" customFormat="1" ht="12" customHeight="1" x14ac:dyDescent="0.25">
      <c r="E66" s="587"/>
    </row>
    <row r="67" spans="1:5" s="128" customFormat="1" ht="12" customHeight="1" x14ac:dyDescent="0.25">
      <c r="A67" s="134"/>
      <c r="B67" s="138"/>
      <c r="C67" s="157"/>
      <c r="D67" s="157"/>
      <c r="E67" s="435"/>
    </row>
    <row r="68" spans="1:5" s="128" customFormat="1" ht="12" customHeight="1" x14ac:dyDescent="0.25">
      <c r="A68" s="134"/>
      <c r="B68" s="138"/>
      <c r="C68" s="157"/>
      <c r="D68" s="157"/>
      <c r="E68" s="435"/>
    </row>
    <row r="69" spans="1:5" s="128" customFormat="1" ht="12" customHeight="1" x14ac:dyDescent="0.25">
      <c r="A69" s="134"/>
      <c r="B69" s="138"/>
      <c r="C69" s="157"/>
      <c r="D69" s="157"/>
      <c r="E69" s="435"/>
    </row>
    <row r="70" spans="1:5" ht="12" customHeight="1" x14ac:dyDescent="0.3">
      <c r="A70" s="436" t="s">
        <v>244</v>
      </c>
    </row>
  </sheetData>
  <sheetProtection password="C115" sheet="1" objects="1" scenarios="1" insertHyperlinks="0"/>
  <mergeCells count="6">
    <mergeCell ref="A6:C6"/>
    <mergeCell ref="A1:D1"/>
    <mergeCell ref="A2:D2"/>
    <mergeCell ref="A3:D3"/>
    <mergeCell ref="A4:B4"/>
    <mergeCell ref="A5:B5"/>
  </mergeCells>
  <printOptions horizontalCentered="1"/>
  <pageMargins left="0.39370078740157483" right="0.39370078740157483" top="0.39370078740157483" bottom="0.39370078740157483" header="0.31496062992125984" footer="0.31496062992125984"/>
  <pageSetup scale="9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pageSetUpPr fitToPage="1"/>
  </sheetPr>
  <dimension ref="A1:H33"/>
  <sheetViews>
    <sheetView view="pageBreakPreview" zoomScaleNormal="100" zoomScaleSheetLayoutView="100" workbookViewId="0">
      <selection activeCell="G18" sqref="G18"/>
    </sheetView>
  </sheetViews>
  <sheetFormatPr baseColWidth="10" defaultColWidth="11.28515625" defaultRowHeight="16.5" x14ac:dyDescent="0.25"/>
  <cols>
    <col min="1" max="1" width="1.28515625" style="121" customWidth="1"/>
    <col min="2" max="2" width="32.28515625" style="121" customWidth="1"/>
    <col min="3" max="7" width="12.7109375" style="121" customWidth="1"/>
    <col min="8" max="8" width="63.85546875" style="121" customWidth="1"/>
    <col min="9" max="16384" width="11.28515625" style="121"/>
  </cols>
  <sheetData>
    <row r="1" spans="1:8" x14ac:dyDescent="0.25">
      <c r="A1" s="1068" t="str">
        <f>'CPCA-I-01'!A1</f>
        <v>Universidad Tecnológica de Guaymas</v>
      </c>
      <c r="B1" s="1068"/>
      <c r="C1" s="1068"/>
      <c r="D1" s="1068"/>
      <c r="E1" s="1068"/>
      <c r="F1" s="1068"/>
      <c r="G1" s="1068"/>
    </row>
    <row r="2" spans="1:8" s="163" customFormat="1" ht="18" x14ac:dyDescent="0.25">
      <c r="A2" s="1068" t="s">
        <v>5</v>
      </c>
      <c r="B2" s="1068"/>
      <c r="C2" s="1068"/>
      <c r="D2" s="1068"/>
      <c r="E2" s="1068"/>
      <c r="F2" s="1068"/>
      <c r="G2" s="1068"/>
      <c r="H2" s="425"/>
    </row>
    <row r="3" spans="1:8" s="163" customFormat="1" x14ac:dyDescent="0.25">
      <c r="A3" s="1069" t="str">
        <f>'CPCA-I-03'!A3:D3</f>
        <v>Del 01 de enero al 31 de diciembre de 2019</v>
      </c>
      <c r="B3" s="1069"/>
      <c r="C3" s="1069"/>
      <c r="D3" s="1069"/>
      <c r="E3" s="1069"/>
      <c r="F3" s="1069"/>
      <c r="G3" s="1069"/>
    </row>
    <row r="4" spans="1:8" s="165" customFormat="1" ht="17.25" thickBot="1" x14ac:dyDescent="0.3">
      <c r="A4" s="164"/>
      <c r="B4" s="164"/>
      <c r="C4" s="1070" t="s">
        <v>1085</v>
      </c>
      <c r="D4" s="1070"/>
      <c r="E4" s="164"/>
      <c r="F4" s="52"/>
      <c r="G4" s="164"/>
    </row>
    <row r="5" spans="1:8" s="166" customFormat="1" ht="50.25" thickBot="1" x14ac:dyDescent="0.3">
      <c r="A5" s="1066" t="s">
        <v>246</v>
      </c>
      <c r="B5" s="1067"/>
      <c r="C5" s="169" t="s">
        <v>278</v>
      </c>
      <c r="D5" s="169" t="s">
        <v>279</v>
      </c>
      <c r="E5" s="169" t="s">
        <v>280</v>
      </c>
      <c r="F5" s="169" t="s">
        <v>281</v>
      </c>
      <c r="G5" s="170" t="s">
        <v>282</v>
      </c>
    </row>
    <row r="6" spans="1:8" ht="20.100000000000001" customHeight="1" x14ac:dyDescent="0.25">
      <c r="A6" s="557"/>
      <c r="B6" s="558"/>
      <c r="C6" s="559"/>
      <c r="D6" s="559"/>
      <c r="E6" s="559"/>
      <c r="F6" s="559"/>
      <c r="G6" s="560"/>
    </row>
    <row r="7" spans="1:8" ht="20.100000000000001" customHeight="1" x14ac:dyDescent="0.25">
      <c r="A7" s="561" t="s">
        <v>23</v>
      </c>
      <c r="B7" s="562"/>
      <c r="C7" s="563">
        <f>C9+C18</f>
        <v>56296289.82</v>
      </c>
      <c r="D7" s="563">
        <f>D9+D18</f>
        <v>112160511.47999999</v>
      </c>
      <c r="E7" s="563">
        <f>E9+E18</f>
        <v>88259193.75</v>
      </c>
      <c r="F7" s="563">
        <f>F9+F18</f>
        <v>80197607.549999997</v>
      </c>
      <c r="G7" s="843">
        <f>G9+G18</f>
        <v>23901317.729999997</v>
      </c>
      <c r="H7" s="416" t="str">
        <f>IF(F7&lt;&gt;'CPCA-I-01'!B31,"ERROR!!!!! EL MONTO NO COINCIDE CON LO REPORTADO EN EL FORMATO ETCA-I-01 EN EL TOTAL ","")</f>
        <v/>
      </c>
    </row>
    <row r="8" spans="1:8" ht="20.100000000000001" customHeight="1" x14ac:dyDescent="0.25">
      <c r="A8" s="566"/>
      <c r="B8" s="567"/>
      <c r="C8" s="568"/>
      <c r="D8" s="568"/>
      <c r="E8" s="568"/>
      <c r="F8" s="568"/>
      <c r="G8" s="569"/>
    </row>
    <row r="9" spans="1:8" ht="20.100000000000001" customHeight="1" x14ac:dyDescent="0.25">
      <c r="A9" s="566"/>
      <c r="B9" s="567" t="s">
        <v>25</v>
      </c>
      <c r="C9" s="563">
        <f>SUM(C10:C16)</f>
        <v>5796898.9199999999</v>
      </c>
      <c r="D9" s="563">
        <f>SUM(D10:D16)</f>
        <v>73920231.170000002</v>
      </c>
      <c r="E9" s="563">
        <f>SUM(E10:E16)</f>
        <v>74668625.659999996</v>
      </c>
      <c r="F9" s="564">
        <f>C9+D9-E9</f>
        <v>5048504.4300000072</v>
      </c>
      <c r="G9" s="565">
        <f>F9-C9</f>
        <v>-748394.48999999277</v>
      </c>
      <c r="H9" s="416" t="str">
        <f>IF(F9&lt;&gt;'CPCA-I-01'!B16,"ERROR!!!!! EL MONTO NO COINCIDE CON LO REPORTADO EN EL FORMATO ETCA-I-01 EN EL TOTAL","")</f>
        <v>ERROR!!!!! EL MONTO NO COINCIDE CON LO REPORTADO EN EL FORMATO ETCA-I-01 EN EL TOTAL</v>
      </c>
    </row>
    <row r="10" spans="1:8" ht="20.100000000000001" customHeight="1" x14ac:dyDescent="0.25">
      <c r="A10" s="570"/>
      <c r="B10" s="571" t="s">
        <v>27</v>
      </c>
      <c r="C10" s="568">
        <v>5796898.9199999999</v>
      </c>
      <c r="D10" s="568">
        <v>44238901.619999997</v>
      </c>
      <c r="E10" s="568">
        <v>44990020.310000002</v>
      </c>
      <c r="F10" s="572">
        <f>C10+D10-E10</f>
        <v>5045780.2299999967</v>
      </c>
      <c r="G10" s="573">
        <f>F10-C10</f>
        <v>-751118.6900000032</v>
      </c>
    </row>
    <row r="11" spans="1:8" ht="20.100000000000001" customHeight="1" x14ac:dyDescent="0.25">
      <c r="A11" s="570"/>
      <c r="B11" s="571" t="s">
        <v>29</v>
      </c>
      <c r="C11" s="568"/>
      <c r="D11" s="568">
        <v>29681329.550000001</v>
      </c>
      <c r="E11" s="568">
        <v>29678605.350000001</v>
      </c>
      <c r="F11" s="572">
        <f t="shared" ref="F11:F16" si="0">C11+D11-E11</f>
        <v>2724.1999999992549</v>
      </c>
      <c r="G11" s="573">
        <f t="shared" ref="G11:G16" si="1">F11-C11</f>
        <v>2724.1999999992549</v>
      </c>
    </row>
    <row r="12" spans="1:8" ht="20.100000000000001" customHeight="1" x14ac:dyDescent="0.25">
      <c r="A12" s="570"/>
      <c r="B12" s="571" t="s">
        <v>31</v>
      </c>
      <c r="C12" s="568"/>
      <c r="D12" s="568"/>
      <c r="E12" s="568"/>
      <c r="F12" s="572">
        <f t="shared" si="0"/>
        <v>0</v>
      </c>
      <c r="G12" s="573">
        <f t="shared" si="1"/>
        <v>0</v>
      </c>
    </row>
    <row r="13" spans="1:8" ht="20.100000000000001" customHeight="1" x14ac:dyDescent="0.25">
      <c r="A13" s="570"/>
      <c r="B13" s="571" t="s">
        <v>33</v>
      </c>
      <c r="C13" s="568"/>
      <c r="D13" s="568"/>
      <c r="E13" s="568"/>
      <c r="F13" s="572">
        <f t="shared" si="0"/>
        <v>0</v>
      </c>
      <c r="G13" s="573">
        <f t="shared" si="1"/>
        <v>0</v>
      </c>
    </row>
    <row r="14" spans="1:8" ht="20.100000000000001" customHeight="1" x14ac:dyDescent="0.25">
      <c r="A14" s="570"/>
      <c r="B14" s="571" t="s">
        <v>35</v>
      </c>
      <c r="C14" s="568"/>
      <c r="D14" s="568"/>
      <c r="E14" s="568"/>
      <c r="F14" s="572">
        <f t="shared" si="0"/>
        <v>0</v>
      </c>
      <c r="G14" s="573">
        <f t="shared" si="1"/>
        <v>0</v>
      </c>
    </row>
    <row r="15" spans="1:8" ht="25.5" x14ac:dyDescent="0.25">
      <c r="A15" s="570"/>
      <c r="B15" s="571" t="s">
        <v>37</v>
      </c>
      <c r="C15" s="568"/>
      <c r="D15" s="568"/>
      <c r="E15" s="568"/>
      <c r="F15" s="572">
        <f t="shared" si="0"/>
        <v>0</v>
      </c>
      <c r="G15" s="573">
        <f t="shared" si="1"/>
        <v>0</v>
      </c>
    </row>
    <row r="16" spans="1:8" ht="20.100000000000001" customHeight="1" x14ac:dyDescent="0.25">
      <c r="A16" s="570"/>
      <c r="B16" s="571" t="s">
        <v>39</v>
      </c>
      <c r="C16" s="568"/>
      <c r="D16" s="568"/>
      <c r="E16" s="568"/>
      <c r="F16" s="572">
        <f t="shared" si="0"/>
        <v>0</v>
      </c>
      <c r="G16" s="573">
        <f t="shared" si="1"/>
        <v>0</v>
      </c>
    </row>
    <row r="17" spans="1:8" ht="20.100000000000001" customHeight="1" x14ac:dyDescent="0.25">
      <c r="A17" s="566"/>
      <c r="B17" s="567"/>
      <c r="C17" s="568"/>
      <c r="D17" s="568"/>
      <c r="E17" s="568"/>
      <c r="F17" s="568"/>
      <c r="G17" s="569"/>
    </row>
    <row r="18" spans="1:8" ht="20.100000000000001" customHeight="1" x14ac:dyDescent="0.25">
      <c r="A18" s="566"/>
      <c r="B18" s="567" t="s">
        <v>44</v>
      </c>
      <c r="C18" s="563">
        <f>SUM(C19:C27)</f>
        <v>50499390.899999999</v>
      </c>
      <c r="D18" s="563">
        <f>SUM(D19:D27)</f>
        <v>38240280.309999995</v>
      </c>
      <c r="E18" s="563">
        <f>SUM(E19:E27)</f>
        <v>13590568.090000002</v>
      </c>
      <c r="F18" s="564">
        <f>C18+D18-E18</f>
        <v>75149103.11999999</v>
      </c>
      <c r="G18" s="565">
        <f>F18-C18</f>
        <v>24649712.219999991</v>
      </c>
      <c r="H18" s="416" t="str">
        <f>IF(F18&lt;&gt;'CPCA-I-01'!B29,"ERROR!!!!! EL MONTO NO COINCIDE CON LO REPORTADO EN EL FORMATO ETCA-I-01 EN EL TOTAL","")</f>
        <v/>
      </c>
    </row>
    <row r="19" spans="1:8" ht="20.100000000000001" customHeight="1" x14ac:dyDescent="0.25">
      <c r="A19" s="570"/>
      <c r="B19" s="571" t="s">
        <v>46</v>
      </c>
      <c r="C19" s="568"/>
      <c r="D19" s="568"/>
      <c r="E19" s="568"/>
      <c r="F19" s="572">
        <f>C19+D19-E19</f>
        <v>0</v>
      </c>
      <c r="G19" s="573">
        <f>F19-C19</f>
        <v>0</v>
      </c>
    </row>
    <row r="20" spans="1:8" ht="25.5" x14ac:dyDescent="0.25">
      <c r="A20" s="570"/>
      <c r="B20" s="571" t="s">
        <v>48</v>
      </c>
      <c r="C20" s="568"/>
      <c r="D20" s="568"/>
      <c r="E20" s="568"/>
      <c r="F20" s="572">
        <f t="shared" ref="F20:F25" si="2">C20+D20-E20</f>
        <v>0</v>
      </c>
      <c r="G20" s="573">
        <f t="shared" ref="G20:G25" si="3">F20-C20</f>
        <v>0</v>
      </c>
    </row>
    <row r="21" spans="1:8" ht="25.5" x14ac:dyDescent="0.25">
      <c r="A21" s="570"/>
      <c r="B21" s="571" t="s">
        <v>50</v>
      </c>
      <c r="C21" s="568">
        <v>44124595.229999997</v>
      </c>
      <c r="D21" s="568">
        <v>12869869.16</v>
      </c>
      <c r="E21" s="568"/>
      <c r="F21" s="572">
        <f t="shared" si="2"/>
        <v>56994464.390000001</v>
      </c>
      <c r="G21" s="573">
        <f t="shared" si="3"/>
        <v>12869869.160000004</v>
      </c>
    </row>
    <row r="22" spans="1:8" ht="20.100000000000001" customHeight="1" x14ac:dyDescent="0.25">
      <c r="A22" s="570"/>
      <c r="B22" s="571" t="s">
        <v>52</v>
      </c>
      <c r="C22" s="568">
        <v>11378641.380000001</v>
      </c>
      <c r="D22" s="568">
        <v>22399198.27</v>
      </c>
      <c r="E22" s="568">
        <v>2407456.12</v>
      </c>
      <c r="F22" s="572">
        <f t="shared" si="2"/>
        <v>31370383.529999997</v>
      </c>
      <c r="G22" s="573">
        <f t="shared" si="3"/>
        <v>19991742.149999999</v>
      </c>
    </row>
    <row r="23" spans="1:8" ht="20.100000000000001" customHeight="1" x14ac:dyDescent="0.25">
      <c r="A23" s="570"/>
      <c r="B23" s="571" t="s">
        <v>54</v>
      </c>
      <c r="C23" s="568">
        <v>1761104.8</v>
      </c>
      <c r="D23" s="568">
        <v>2848736.8</v>
      </c>
      <c r="E23" s="568">
        <v>1814312.8</v>
      </c>
      <c r="F23" s="572">
        <f t="shared" si="2"/>
        <v>2795528.8</v>
      </c>
      <c r="G23" s="573">
        <f t="shared" si="3"/>
        <v>1034423.9999999998</v>
      </c>
    </row>
    <row r="24" spans="1:8" ht="25.5" x14ac:dyDescent="0.25">
      <c r="A24" s="570"/>
      <c r="B24" s="571" t="s">
        <v>56</v>
      </c>
      <c r="C24" s="568">
        <v>-6893033.0700000003</v>
      </c>
      <c r="D24" s="568">
        <v>31530.68</v>
      </c>
      <c r="E24" s="568">
        <v>9149771.2100000009</v>
      </c>
      <c r="F24" s="572">
        <f t="shared" si="2"/>
        <v>-16011273.600000001</v>
      </c>
      <c r="G24" s="573">
        <f t="shared" si="3"/>
        <v>-9118240.5300000012</v>
      </c>
    </row>
    <row r="25" spans="1:8" ht="20.100000000000001" customHeight="1" x14ac:dyDescent="0.25">
      <c r="A25" s="570"/>
      <c r="B25" s="571" t="s">
        <v>58</v>
      </c>
      <c r="C25" s="568"/>
      <c r="D25" s="568"/>
      <c r="E25" s="568"/>
      <c r="F25" s="572">
        <f t="shared" si="2"/>
        <v>0</v>
      </c>
      <c r="G25" s="573">
        <f t="shared" si="3"/>
        <v>0</v>
      </c>
    </row>
    <row r="26" spans="1:8" ht="25.5" x14ac:dyDescent="0.25">
      <c r="A26" s="570"/>
      <c r="B26" s="571" t="s">
        <v>59</v>
      </c>
      <c r="C26" s="568"/>
      <c r="D26" s="568"/>
      <c r="E26" s="568"/>
      <c r="F26" s="572">
        <f>C26+D26-E26</f>
        <v>0</v>
      </c>
      <c r="G26" s="573">
        <f>F26-C26</f>
        <v>0</v>
      </c>
    </row>
    <row r="27" spans="1:8" ht="20.100000000000001" customHeight="1" x14ac:dyDescent="0.25">
      <c r="A27" s="570"/>
      <c r="B27" s="571" t="s">
        <v>60</v>
      </c>
      <c r="C27" s="568">
        <v>128082.56</v>
      </c>
      <c r="D27" s="568">
        <v>90945.4</v>
      </c>
      <c r="E27" s="568">
        <v>219027.96</v>
      </c>
      <c r="F27" s="572">
        <f>C27+D27-E27</f>
        <v>0</v>
      </c>
      <c r="G27" s="573">
        <f>F27-C27</f>
        <v>-128082.56</v>
      </c>
    </row>
    <row r="28" spans="1:8" ht="20.100000000000001" customHeight="1" thickBot="1" x14ac:dyDescent="0.3">
      <c r="A28" s="574"/>
      <c r="B28" s="575"/>
      <c r="C28" s="576"/>
      <c r="D28" s="576"/>
      <c r="E28" s="576"/>
      <c r="F28" s="576"/>
      <c r="G28" s="577"/>
    </row>
    <row r="29" spans="1:8" ht="20.100000000000001" customHeight="1" x14ac:dyDescent="0.25">
      <c r="A29" s="588" t="s">
        <v>243</v>
      </c>
      <c r="B29" s="277"/>
      <c r="C29" s="508"/>
      <c r="D29" s="508"/>
      <c r="E29" s="508"/>
      <c r="F29" s="508"/>
      <c r="G29" s="508"/>
    </row>
    <row r="30" spans="1:8" ht="20.100000000000001" customHeight="1" x14ac:dyDescent="0.25">
      <c r="A30" s="498"/>
      <c r="B30" s="498"/>
      <c r="C30" s="508"/>
      <c r="D30" s="508"/>
      <c r="E30" s="508"/>
      <c r="F30" s="508"/>
      <c r="G30" s="508"/>
    </row>
    <row r="31" spans="1:8" ht="20.100000000000001" customHeight="1" x14ac:dyDescent="0.25">
      <c r="A31" s="498"/>
      <c r="B31" s="498" t="s">
        <v>244</v>
      </c>
      <c r="C31" s="508"/>
      <c r="D31" s="508" t="s">
        <v>244</v>
      </c>
      <c r="E31" s="508"/>
      <c r="F31" s="508"/>
      <c r="G31" s="508"/>
    </row>
    <row r="32" spans="1:8" ht="20.100000000000001" customHeight="1" x14ac:dyDescent="0.25">
      <c r="A32" s="498"/>
      <c r="B32" s="498"/>
      <c r="C32" s="508"/>
      <c r="D32" s="508"/>
      <c r="E32" s="508"/>
      <c r="F32" s="508"/>
      <c r="G32" s="508"/>
    </row>
    <row r="33" spans="1:7" x14ac:dyDescent="0.25">
      <c r="A33" s="277" t="s">
        <v>244</v>
      </c>
      <c r="B33" s="277"/>
      <c r="C33" s="277"/>
      <c r="D33" s="277"/>
      <c r="E33" s="277"/>
      <c r="F33" s="277"/>
      <c r="G33" s="277"/>
    </row>
  </sheetData>
  <sheetProtection password="C115" sheet="1" formatColumns="0" formatRows="0" insertHyperlinks="0"/>
  <mergeCells count="5">
    <mergeCell ref="A5:B5"/>
    <mergeCell ref="A1:G1"/>
    <mergeCell ref="A2:G2"/>
    <mergeCell ref="A3:G3"/>
    <mergeCell ref="C4:D4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7"/>
  <sheetViews>
    <sheetView view="pageBreakPreview" zoomScale="90" zoomScaleNormal="100" zoomScaleSheetLayoutView="90" workbookViewId="0">
      <selection activeCell="F36" sqref="F36"/>
    </sheetView>
  </sheetViews>
  <sheetFormatPr baseColWidth="10" defaultColWidth="11.28515625" defaultRowHeight="16.5" x14ac:dyDescent="0.3"/>
  <cols>
    <col min="1" max="1" width="2.140625" style="104" customWidth="1"/>
    <col min="2" max="2" width="28.28515625" style="104" customWidth="1"/>
    <col min="3" max="6" width="16.7109375" style="104" customWidth="1"/>
    <col min="7" max="7" width="79" style="104" customWidth="1"/>
    <col min="8" max="16384" width="11.28515625" style="104"/>
  </cols>
  <sheetData>
    <row r="1" spans="1:7" s="121" customFormat="1" ht="18" x14ac:dyDescent="0.25">
      <c r="A1" s="1068" t="str">
        <f>'CPCA-I-01'!A1</f>
        <v>Universidad Tecnológica de Guaymas</v>
      </c>
      <c r="B1" s="1068"/>
      <c r="C1" s="1068"/>
      <c r="D1" s="1068"/>
      <c r="E1" s="1068"/>
      <c r="F1" s="1068"/>
      <c r="G1" s="424"/>
    </row>
    <row r="2" spans="1:7" s="163" customFormat="1" ht="15.75" x14ac:dyDescent="0.25">
      <c r="A2" s="1068" t="s">
        <v>6</v>
      </c>
      <c r="B2" s="1068"/>
      <c r="C2" s="1068"/>
      <c r="D2" s="1068"/>
      <c r="E2" s="1068"/>
      <c r="F2" s="1068"/>
    </row>
    <row r="3" spans="1:7" s="163" customFormat="1" x14ac:dyDescent="0.25">
      <c r="A3" s="1069" t="str">
        <f>'CPCA-I-03'!A3:D3</f>
        <v>Del 01 de enero al 31 de diciembre de 2019</v>
      </c>
      <c r="B3" s="1069"/>
      <c r="C3" s="1069"/>
      <c r="D3" s="1069"/>
      <c r="E3" s="1069"/>
      <c r="F3" s="1069"/>
    </row>
    <row r="4" spans="1:7" s="165" customFormat="1" ht="17.25" thickBot="1" x14ac:dyDescent="0.3">
      <c r="A4" s="164"/>
      <c r="B4" s="164"/>
      <c r="C4" s="1070" t="s">
        <v>1086</v>
      </c>
      <c r="D4" s="1070"/>
      <c r="E4" s="52"/>
      <c r="F4" s="164"/>
    </row>
    <row r="5" spans="1:7" s="173" customFormat="1" ht="37.5" customHeight="1" thickBot="1" x14ac:dyDescent="0.35">
      <c r="A5" s="1071" t="s">
        <v>283</v>
      </c>
      <c r="B5" s="1072"/>
      <c r="C5" s="171" t="s">
        <v>284</v>
      </c>
      <c r="D5" s="171" t="s">
        <v>285</v>
      </c>
      <c r="E5" s="171" t="s">
        <v>286</v>
      </c>
      <c r="F5" s="172" t="s">
        <v>287</v>
      </c>
    </row>
    <row r="6" spans="1:7" x14ac:dyDescent="0.3">
      <c r="A6" s="1077"/>
      <c r="B6" s="1078"/>
      <c r="C6" s="174"/>
      <c r="D6" s="174"/>
      <c r="E6" s="175"/>
      <c r="F6" s="176"/>
    </row>
    <row r="7" spans="1:7" x14ac:dyDescent="0.3">
      <c r="A7" s="1079" t="s">
        <v>288</v>
      </c>
      <c r="B7" s="1080"/>
      <c r="C7" s="177"/>
      <c r="D7" s="177"/>
      <c r="E7" s="177"/>
      <c r="F7" s="178"/>
    </row>
    <row r="8" spans="1:7" x14ac:dyDescent="0.3">
      <c r="A8" s="1081" t="s">
        <v>289</v>
      </c>
      <c r="B8" s="1082"/>
      <c r="C8" s="177"/>
      <c r="D8" s="177"/>
      <c r="E8" s="177"/>
      <c r="F8" s="178"/>
    </row>
    <row r="9" spans="1:7" x14ac:dyDescent="0.3">
      <c r="A9" s="1073" t="s">
        <v>290</v>
      </c>
      <c r="B9" s="1074"/>
      <c r="C9" s="179"/>
      <c r="D9" s="179"/>
      <c r="E9" s="192">
        <f>SUM(E10:E12)</f>
        <v>0</v>
      </c>
      <c r="F9" s="193">
        <f>SUM(F10:F12)</f>
        <v>0</v>
      </c>
    </row>
    <row r="10" spans="1:7" x14ac:dyDescent="0.3">
      <c r="A10" s="834"/>
      <c r="B10" s="181" t="s">
        <v>291</v>
      </c>
      <c r="C10" s="179"/>
      <c r="D10" s="179"/>
      <c r="E10" s="179">
        <v>0</v>
      </c>
      <c r="F10" s="180">
        <v>0</v>
      </c>
    </row>
    <row r="11" spans="1:7" x14ac:dyDescent="0.3">
      <c r="A11" s="182"/>
      <c r="B11" s="181" t="s">
        <v>292</v>
      </c>
      <c r="C11" s="183"/>
      <c r="D11" s="183"/>
      <c r="E11" s="183"/>
      <c r="F11" s="184"/>
    </row>
    <row r="12" spans="1:7" x14ac:dyDescent="0.3">
      <c r="A12" s="182"/>
      <c r="B12" s="181" t="s">
        <v>293</v>
      </c>
      <c r="C12" s="183"/>
      <c r="D12" s="183"/>
      <c r="E12" s="183"/>
      <c r="F12" s="184"/>
    </row>
    <row r="13" spans="1:7" x14ac:dyDescent="0.3">
      <c r="A13" s="182"/>
      <c r="B13" s="185"/>
      <c r="C13" s="183"/>
      <c r="D13" s="183"/>
      <c r="E13" s="183"/>
      <c r="F13" s="184"/>
    </row>
    <row r="14" spans="1:7" x14ac:dyDescent="0.3">
      <c r="A14" s="1073" t="s">
        <v>294</v>
      </c>
      <c r="B14" s="1074"/>
      <c r="C14" s="179"/>
      <c r="D14" s="179"/>
      <c r="E14" s="192">
        <f>SUM(E15:E18)</f>
        <v>0</v>
      </c>
      <c r="F14" s="193">
        <f>SUM(F15:F18)</f>
        <v>0</v>
      </c>
    </row>
    <row r="15" spans="1:7" x14ac:dyDescent="0.3">
      <c r="A15" s="182"/>
      <c r="B15" s="181" t="s">
        <v>295</v>
      </c>
      <c r="C15" s="183"/>
      <c r="D15" s="183"/>
      <c r="E15" s="183">
        <v>0</v>
      </c>
      <c r="F15" s="184"/>
    </row>
    <row r="16" spans="1:7" x14ac:dyDescent="0.3">
      <c r="A16" s="834"/>
      <c r="B16" s="181" t="s">
        <v>296</v>
      </c>
      <c r="C16" s="183"/>
      <c r="D16" s="183"/>
      <c r="E16" s="183"/>
      <c r="F16" s="184"/>
    </row>
    <row r="17" spans="1:7" x14ac:dyDescent="0.3">
      <c r="A17" s="834"/>
      <c r="B17" s="181" t="s">
        <v>292</v>
      </c>
      <c r="C17" s="179"/>
      <c r="D17" s="179"/>
      <c r="E17" s="179"/>
      <c r="F17" s="180"/>
    </row>
    <row r="18" spans="1:7" x14ac:dyDescent="0.3">
      <c r="A18" s="182"/>
      <c r="B18" s="181" t="s">
        <v>293</v>
      </c>
      <c r="C18" s="183"/>
      <c r="D18" s="183"/>
      <c r="E18" s="183"/>
      <c r="F18" s="184"/>
    </row>
    <row r="19" spans="1:7" x14ac:dyDescent="0.3">
      <c r="A19" s="834"/>
      <c r="B19" s="835"/>
      <c r="C19" s="179"/>
      <c r="D19" s="179"/>
      <c r="E19" s="179"/>
      <c r="F19" s="180"/>
    </row>
    <row r="20" spans="1:7" x14ac:dyDescent="0.3">
      <c r="A20" s="186"/>
      <c r="B20" s="187" t="s">
        <v>297</v>
      </c>
      <c r="C20" s="177"/>
      <c r="D20" s="177"/>
      <c r="E20" s="194">
        <f>E9+E14</f>
        <v>0</v>
      </c>
      <c r="F20" s="195">
        <f>F9+F14</f>
        <v>0</v>
      </c>
      <c r="G20" s="325"/>
    </row>
    <row r="21" spans="1:7" x14ac:dyDescent="0.3">
      <c r="A21" s="186"/>
      <c r="B21" s="187"/>
      <c r="C21" s="188"/>
      <c r="D21" s="188"/>
      <c r="E21" s="188"/>
      <c r="F21" s="189"/>
    </row>
    <row r="22" spans="1:7" x14ac:dyDescent="0.3">
      <c r="A22" s="1081" t="s">
        <v>298</v>
      </c>
      <c r="B22" s="1082"/>
      <c r="C22" s="177"/>
      <c r="D22" s="177"/>
      <c r="E22" s="177"/>
      <c r="F22" s="178"/>
    </row>
    <row r="23" spans="1:7" x14ac:dyDescent="0.3">
      <c r="A23" s="1073" t="s">
        <v>290</v>
      </c>
      <c r="B23" s="1074"/>
      <c r="C23" s="179"/>
      <c r="D23" s="179"/>
      <c r="E23" s="192">
        <f>SUM(E24:E26)</f>
        <v>0</v>
      </c>
      <c r="F23" s="193">
        <f>SUM(F24:F26)</f>
        <v>0</v>
      </c>
    </row>
    <row r="24" spans="1:7" x14ac:dyDescent="0.3">
      <c r="A24" s="834"/>
      <c r="B24" s="181" t="s">
        <v>291</v>
      </c>
      <c r="C24" s="179"/>
      <c r="D24" s="179"/>
      <c r="E24" s="179"/>
      <c r="F24" s="180"/>
    </row>
    <row r="25" spans="1:7" x14ac:dyDescent="0.3">
      <c r="A25" s="182"/>
      <c r="B25" s="181" t="s">
        <v>292</v>
      </c>
      <c r="C25" s="183"/>
      <c r="D25" s="183"/>
      <c r="E25" s="183"/>
      <c r="F25" s="184"/>
    </row>
    <row r="26" spans="1:7" x14ac:dyDescent="0.3">
      <c r="A26" s="182"/>
      <c r="B26" s="181" t="s">
        <v>293</v>
      </c>
      <c r="C26" s="183"/>
      <c r="D26" s="183"/>
      <c r="E26" s="183"/>
      <c r="F26" s="184"/>
    </row>
    <row r="27" spans="1:7" x14ac:dyDescent="0.3">
      <c r="A27" s="182"/>
      <c r="B27" s="185"/>
      <c r="C27" s="183"/>
      <c r="D27" s="183"/>
      <c r="E27" s="183"/>
      <c r="F27" s="184"/>
    </row>
    <row r="28" spans="1:7" x14ac:dyDescent="0.3">
      <c r="A28" s="1073" t="s">
        <v>294</v>
      </c>
      <c r="B28" s="1074"/>
      <c r="C28" s="179"/>
      <c r="D28" s="179"/>
      <c r="E28" s="192">
        <f>SUM(E29:E32)</f>
        <v>0</v>
      </c>
      <c r="F28" s="193">
        <f>SUM(F29:F32)</f>
        <v>0</v>
      </c>
    </row>
    <row r="29" spans="1:7" x14ac:dyDescent="0.3">
      <c r="A29" s="182"/>
      <c r="B29" s="181" t="s">
        <v>295</v>
      </c>
      <c r="C29" s="183"/>
      <c r="D29" s="183"/>
      <c r="E29" s="183"/>
      <c r="F29" s="184"/>
    </row>
    <row r="30" spans="1:7" x14ac:dyDescent="0.3">
      <c r="A30" s="834"/>
      <c r="B30" s="181" t="s">
        <v>296</v>
      </c>
      <c r="C30" s="183"/>
      <c r="D30" s="183"/>
      <c r="E30" s="183"/>
      <c r="F30" s="184"/>
    </row>
    <row r="31" spans="1:7" x14ac:dyDescent="0.3">
      <c r="A31" s="834"/>
      <c r="B31" s="181" t="s">
        <v>292</v>
      </c>
      <c r="C31" s="179"/>
      <c r="D31" s="179"/>
      <c r="E31" s="179"/>
      <c r="F31" s="180"/>
    </row>
    <row r="32" spans="1:7" x14ac:dyDescent="0.3">
      <c r="A32" s="182"/>
      <c r="B32" s="181" t="s">
        <v>293</v>
      </c>
      <c r="C32" s="183"/>
      <c r="D32" s="183"/>
      <c r="E32" s="183"/>
      <c r="F32" s="184"/>
    </row>
    <row r="33" spans="1:7" x14ac:dyDescent="0.3">
      <c r="A33" s="834"/>
      <c r="B33" s="835"/>
      <c r="C33" s="179"/>
      <c r="D33" s="179"/>
      <c r="E33" s="179"/>
      <c r="F33" s="180"/>
    </row>
    <row r="34" spans="1:7" x14ac:dyDescent="0.3">
      <c r="A34" s="186"/>
      <c r="B34" s="187" t="s">
        <v>299</v>
      </c>
      <c r="C34" s="177"/>
      <c r="D34" s="177"/>
      <c r="E34" s="194">
        <f>E23+E28</f>
        <v>0</v>
      </c>
      <c r="F34" s="195">
        <f>F23+F28</f>
        <v>0</v>
      </c>
      <c r="G34" s="325"/>
    </row>
    <row r="35" spans="1:7" x14ac:dyDescent="0.3">
      <c r="A35" s="182"/>
      <c r="B35" s="185"/>
      <c r="C35" s="183"/>
      <c r="D35" s="183"/>
      <c r="E35" s="183"/>
      <c r="F35" s="184"/>
    </row>
    <row r="36" spans="1:7" x14ac:dyDescent="0.3">
      <c r="A36" s="182"/>
      <c r="B36" s="181" t="s">
        <v>300</v>
      </c>
      <c r="C36" s="183"/>
      <c r="D36" s="183"/>
      <c r="E36" s="183">
        <v>493295.81</v>
      </c>
      <c r="F36" s="184">
        <v>550081.63</v>
      </c>
    </row>
    <row r="37" spans="1:7" x14ac:dyDescent="0.3">
      <c r="A37" s="182"/>
      <c r="B37" s="185"/>
      <c r="C37" s="183"/>
      <c r="D37" s="183"/>
      <c r="E37" s="183"/>
      <c r="F37" s="184"/>
    </row>
    <row r="38" spans="1:7" x14ac:dyDescent="0.3">
      <c r="A38" s="834"/>
      <c r="B38" s="835" t="s">
        <v>301</v>
      </c>
      <c r="C38" s="177"/>
      <c r="D38" s="177"/>
      <c r="E38" s="194">
        <f>E36+E34+E20</f>
        <v>493295.81</v>
      </c>
      <c r="F38" s="195">
        <f>F36+F34+F20</f>
        <v>550081.63</v>
      </c>
      <c r="G38" s="325" t="str">
        <f>IF((F38-'CPCA-I-01'!F31)&gt;0.9,"ERROR!!!!!, NO COINCIDE CON LO REPORTADO EN EL ETCA-I-01 EN EL MISMO RUBRO","")</f>
        <v/>
      </c>
    </row>
    <row r="39" spans="1:7" ht="5.25" customHeight="1" thickBot="1" x14ac:dyDescent="0.35">
      <c r="A39" s="1075"/>
      <c r="B39" s="1076"/>
      <c r="C39" s="190"/>
      <c r="D39" s="190"/>
      <c r="E39" s="190"/>
      <c r="F39" s="191"/>
    </row>
    <row r="40" spans="1:7" ht="11.1" customHeight="1" x14ac:dyDescent="0.3">
      <c r="A40" s="120" t="s">
        <v>243</v>
      </c>
      <c r="F40" s="490"/>
    </row>
    <row r="41" spans="1:7" ht="11.1" customHeight="1" x14ac:dyDescent="0.3">
      <c r="A41" s="120"/>
      <c r="F41" s="490"/>
    </row>
    <row r="42" spans="1:7" ht="11.1" customHeight="1" x14ac:dyDescent="0.3">
      <c r="A42" s="120"/>
      <c r="F42" s="490"/>
    </row>
    <row r="43" spans="1:7" ht="11.1" customHeight="1" x14ac:dyDescent="0.3">
      <c r="A43" s="490"/>
      <c r="B43" s="490"/>
      <c r="C43" s="490"/>
      <c r="D43" s="490"/>
      <c r="E43" s="490"/>
      <c r="F43" s="490"/>
    </row>
    <row r="44" spans="1:7" ht="11.1" customHeight="1" x14ac:dyDescent="0.3">
      <c r="A44" s="490"/>
      <c r="B44" s="490"/>
      <c r="C44" s="490"/>
      <c r="D44" s="490"/>
      <c r="E44" s="490"/>
      <c r="F44" s="490"/>
    </row>
    <row r="45" spans="1:7" ht="11.1" customHeight="1" x14ac:dyDescent="0.3">
      <c r="A45" s="490"/>
      <c r="B45" s="490" t="s">
        <v>244</v>
      </c>
      <c r="C45" s="490"/>
      <c r="D45" s="490"/>
      <c r="E45" s="490"/>
      <c r="F45" s="490"/>
    </row>
    <row r="46" spans="1:7" ht="11.1" customHeight="1" x14ac:dyDescent="0.3">
      <c r="A46" s="490"/>
      <c r="B46" s="490"/>
      <c r="C46" s="490"/>
      <c r="D46" s="490"/>
      <c r="E46" s="490"/>
      <c r="F46" s="490"/>
    </row>
    <row r="47" spans="1:7" x14ac:dyDescent="0.3">
      <c r="A47" s="488" t="s">
        <v>244</v>
      </c>
      <c r="B47" s="488"/>
      <c r="C47" s="488"/>
      <c r="D47" s="488"/>
      <c r="E47" s="488"/>
      <c r="F47" s="488"/>
    </row>
  </sheetData>
  <sheetProtection password="C195" sheet="1" formatColumns="0" formatRows="0"/>
  <mergeCells count="14">
    <mergeCell ref="A23:B23"/>
    <mergeCell ref="A28:B28"/>
    <mergeCell ref="A39:B39"/>
    <mergeCell ref="A6:B6"/>
    <mergeCell ref="A7:B7"/>
    <mergeCell ref="A8:B8"/>
    <mergeCell ref="A9:B9"/>
    <mergeCell ref="A14:B14"/>
    <mergeCell ref="A22:B22"/>
    <mergeCell ref="A5:B5"/>
    <mergeCell ref="A1:F1"/>
    <mergeCell ref="A2:F2"/>
    <mergeCell ref="A3:F3"/>
    <mergeCell ref="C4:D4"/>
  </mergeCells>
  <pageMargins left="0.70866141732283472" right="0.70866141732283472" top="0.74803149606299213" bottom="0.74803149606299213" header="0.31496062992125984" footer="0.31496062992125984"/>
  <pageSetup scale="92" orientation="portrait" horizontalDpi="1200" verticalDpi="1200" r:id="rId1"/>
  <colBreaks count="1" manualBreakCount="1">
    <brk id="6" max="48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Normal="100" zoomScaleSheetLayoutView="100" workbookViewId="0">
      <selection activeCell="G17" sqref="G17"/>
    </sheetView>
  </sheetViews>
  <sheetFormatPr baseColWidth="10" defaultColWidth="11.42578125" defaultRowHeight="15" x14ac:dyDescent="0.25"/>
  <cols>
    <col min="1" max="1" width="4.7109375" customWidth="1"/>
    <col min="2" max="2" width="30.28515625" customWidth="1"/>
    <col min="3" max="5" width="12.42578125" customWidth="1"/>
    <col min="6" max="6" width="13.42578125" customWidth="1"/>
    <col min="7" max="9" width="12.42578125" customWidth="1"/>
  </cols>
  <sheetData>
    <row r="1" spans="1:10" ht="15.75" x14ac:dyDescent="0.25">
      <c r="A1" s="1043" t="str">
        <f>'CPCA-I-01'!A1:G1</f>
        <v>Universidad Tecnológica de Guaymas</v>
      </c>
      <c r="B1" s="1043"/>
      <c r="C1" s="1043"/>
      <c r="D1" s="1043"/>
      <c r="E1" s="1043"/>
      <c r="F1" s="1043"/>
      <c r="G1" s="1043"/>
      <c r="H1" s="1043"/>
      <c r="I1" s="1043"/>
    </row>
    <row r="2" spans="1:10" ht="15.75" customHeight="1" x14ac:dyDescent="0.25">
      <c r="A2" s="1041" t="s">
        <v>302</v>
      </c>
      <c r="B2" s="1041"/>
      <c r="C2" s="1041"/>
      <c r="D2" s="1041"/>
      <c r="E2" s="1041"/>
      <c r="F2" s="1041"/>
      <c r="G2" s="1041"/>
      <c r="H2" s="1041"/>
      <c r="I2" s="1041"/>
    </row>
    <row r="3" spans="1:10" ht="15" customHeight="1" x14ac:dyDescent="0.25">
      <c r="A3" s="1096" t="str">
        <f>'CPCA-I-03'!A3:D3</f>
        <v>Del 01 de enero al 31 de diciembre de 2019</v>
      </c>
      <c r="B3" s="1096"/>
      <c r="C3" s="1096"/>
      <c r="D3" s="1096"/>
      <c r="E3" s="1096"/>
      <c r="F3" s="1096"/>
      <c r="G3" s="1096"/>
      <c r="H3" s="1096"/>
      <c r="I3" s="1096"/>
    </row>
    <row r="4" spans="1:10" ht="15.75" customHeight="1" thickBot="1" x14ac:dyDescent="0.3">
      <c r="A4" s="1097" t="s">
        <v>84</v>
      </c>
      <c r="B4" s="1097"/>
      <c r="C4" s="1097"/>
      <c r="D4" s="1097"/>
      <c r="E4" s="1097"/>
      <c r="F4" s="1097"/>
      <c r="G4" s="1097"/>
      <c r="H4" s="1097"/>
      <c r="I4" s="1097"/>
    </row>
    <row r="5" spans="1:10" ht="24" customHeight="1" x14ac:dyDescent="0.25">
      <c r="A5" s="1098" t="s">
        <v>303</v>
      </c>
      <c r="B5" s="1099"/>
      <c r="C5" s="607" t="s">
        <v>304</v>
      </c>
      <c r="D5" s="1102" t="s">
        <v>305</v>
      </c>
      <c r="E5" s="1102" t="s">
        <v>306</v>
      </c>
      <c r="F5" s="1102" t="s">
        <v>307</v>
      </c>
      <c r="G5" s="607" t="s">
        <v>308</v>
      </c>
      <c r="H5" s="1102" t="s">
        <v>309</v>
      </c>
      <c r="I5" s="1102" t="s">
        <v>310</v>
      </c>
    </row>
    <row r="6" spans="1:10" ht="34.5" customHeight="1" thickBot="1" x14ac:dyDescent="0.3">
      <c r="A6" s="1100"/>
      <c r="B6" s="1101"/>
      <c r="C6" s="771" t="s">
        <v>1015</v>
      </c>
      <c r="D6" s="1103"/>
      <c r="E6" s="1103"/>
      <c r="F6" s="1103"/>
      <c r="G6" s="771" t="s">
        <v>311</v>
      </c>
      <c r="H6" s="1103"/>
      <c r="I6" s="1103"/>
    </row>
    <row r="7" spans="1:10" ht="5.25" customHeight="1" x14ac:dyDescent="0.25">
      <c r="A7" s="1104"/>
      <c r="B7" s="1105"/>
      <c r="C7" s="770"/>
      <c r="D7" s="770"/>
      <c r="E7" s="770"/>
      <c r="F7" s="770"/>
      <c r="G7" s="770"/>
      <c r="H7" s="770"/>
      <c r="I7" s="770"/>
    </row>
    <row r="8" spans="1:10" x14ac:dyDescent="0.25">
      <c r="A8" s="1083" t="s">
        <v>312</v>
      </c>
      <c r="B8" s="1084"/>
      <c r="C8" s="653">
        <f>C9+C13</f>
        <v>0</v>
      </c>
      <c r="D8" s="653">
        <f t="shared" ref="D8:I8" si="0">D9+D13</f>
        <v>0</v>
      </c>
      <c r="E8" s="653">
        <f t="shared" si="0"/>
        <v>0</v>
      </c>
      <c r="F8" s="653">
        <f t="shared" si="0"/>
        <v>0</v>
      </c>
      <c r="G8" s="653">
        <f>+C8+D8-E8+F8</f>
        <v>0</v>
      </c>
      <c r="H8" s="653">
        <f t="shared" si="0"/>
        <v>0</v>
      </c>
      <c r="I8" s="653">
        <f t="shared" si="0"/>
        <v>0</v>
      </c>
    </row>
    <row r="9" spans="1:10" ht="16.5" x14ac:dyDescent="0.25">
      <c r="A9" s="1083" t="s">
        <v>313</v>
      </c>
      <c r="B9" s="1084"/>
      <c r="C9" s="653">
        <f>SUM(C10:C12)</f>
        <v>0</v>
      </c>
      <c r="D9" s="653">
        <f t="shared" ref="D9:I9" si="1">SUM(D10:D12)</f>
        <v>0</v>
      </c>
      <c r="E9" s="653">
        <f t="shared" si="1"/>
        <v>0</v>
      </c>
      <c r="F9" s="653">
        <f t="shared" si="1"/>
        <v>0</v>
      </c>
      <c r="G9" s="653">
        <f t="shared" si="1"/>
        <v>0</v>
      </c>
      <c r="H9" s="653">
        <f t="shared" si="1"/>
        <v>0</v>
      </c>
      <c r="I9" s="653">
        <f t="shared" si="1"/>
        <v>0</v>
      </c>
      <c r="J9" s="416" t="str">
        <f>IF(C9&lt;&gt;'CPCA-I-08'!E20,"ERROR!!!!! NO CONCUERDA CON LO REPORTADO EN EL ESTADO ANALITICO  DE LA DEUDA Y OTROS PASIVOS","")</f>
        <v/>
      </c>
    </row>
    <row r="10" spans="1:10" ht="16.5" x14ac:dyDescent="0.25">
      <c r="A10" s="769"/>
      <c r="B10" s="773" t="s">
        <v>314</v>
      </c>
      <c r="C10" s="677">
        <v>0</v>
      </c>
      <c r="D10" s="677">
        <v>0</v>
      </c>
      <c r="E10" s="677">
        <v>0</v>
      </c>
      <c r="F10" s="677">
        <v>0</v>
      </c>
      <c r="G10" s="653">
        <f t="shared" ref="G10:G12" si="2">+C10+D10-E10+F10</f>
        <v>0</v>
      </c>
      <c r="H10" s="677">
        <v>0</v>
      </c>
      <c r="I10" s="677">
        <v>0</v>
      </c>
      <c r="J10" s="416" t="str">
        <f>IF(G9&lt;&gt;'CPCA-I-08'!F20,"ERROR!!!!! NO CONCUERDA CON LO REPORTADO EN EL ESTADO ANALITICO  DE LA DEUDA Y OTROS PASIVOS","")</f>
        <v/>
      </c>
    </row>
    <row r="11" spans="1:10" x14ac:dyDescent="0.25">
      <c r="A11" s="772"/>
      <c r="B11" s="773" t="s">
        <v>315</v>
      </c>
      <c r="C11" s="677">
        <v>0</v>
      </c>
      <c r="D11" s="677">
        <v>0</v>
      </c>
      <c r="E11" s="677">
        <v>0</v>
      </c>
      <c r="F11" s="677">
        <v>0</v>
      </c>
      <c r="G11" s="653">
        <f t="shared" si="2"/>
        <v>0</v>
      </c>
      <c r="H11" s="677">
        <v>0</v>
      </c>
      <c r="I11" s="677">
        <v>0</v>
      </c>
    </row>
    <row r="12" spans="1:10" x14ac:dyDescent="0.25">
      <c r="A12" s="772"/>
      <c r="B12" s="773" t="s">
        <v>316</v>
      </c>
      <c r="C12" s="677">
        <v>0</v>
      </c>
      <c r="D12" s="677">
        <v>0</v>
      </c>
      <c r="E12" s="677">
        <v>0</v>
      </c>
      <c r="F12" s="677">
        <v>0</v>
      </c>
      <c r="G12" s="653">
        <f t="shared" si="2"/>
        <v>0</v>
      </c>
      <c r="H12" s="677">
        <v>0</v>
      </c>
      <c r="I12" s="677">
        <v>0</v>
      </c>
    </row>
    <row r="13" spans="1:10" ht="16.5" x14ac:dyDescent="0.25">
      <c r="A13" s="1083" t="s">
        <v>317</v>
      </c>
      <c r="B13" s="1084"/>
      <c r="C13" s="653">
        <f t="shared" ref="C13:I13" si="3">SUM(C14:C16)</f>
        <v>0</v>
      </c>
      <c r="D13" s="653">
        <f t="shared" si="3"/>
        <v>0</v>
      </c>
      <c r="E13" s="653">
        <f t="shared" si="3"/>
        <v>0</v>
      </c>
      <c r="F13" s="653">
        <f t="shared" si="3"/>
        <v>0</v>
      </c>
      <c r="G13" s="653">
        <f t="shared" si="3"/>
        <v>0</v>
      </c>
      <c r="H13" s="653">
        <f t="shared" si="3"/>
        <v>0</v>
      </c>
      <c r="I13" s="653">
        <f t="shared" si="3"/>
        <v>0</v>
      </c>
      <c r="J13" s="416" t="str">
        <f>IF(C13&lt;&gt;'CPCA-I-08'!E34,"ERROR!!!!! NO CONCUERDA CON LO REPORTADO EN EL ESTADO ANALITICO DE LA DEUDA Y OTROS PASIVOS","")</f>
        <v/>
      </c>
    </row>
    <row r="14" spans="1:10" ht="16.5" x14ac:dyDescent="0.25">
      <c r="A14" s="769"/>
      <c r="B14" s="773" t="s">
        <v>318</v>
      </c>
      <c r="C14" s="677">
        <v>0</v>
      </c>
      <c r="D14" s="677">
        <v>0</v>
      </c>
      <c r="E14" s="677">
        <v>0</v>
      </c>
      <c r="F14" s="677">
        <v>0</v>
      </c>
      <c r="G14" s="653">
        <f t="shared" ref="G14:G16" si="4">+C14+D14-E14+F14</f>
        <v>0</v>
      </c>
      <c r="H14" s="677">
        <v>0</v>
      </c>
      <c r="I14" s="677">
        <v>0</v>
      </c>
      <c r="J14" s="416" t="str">
        <f>IF(G13&lt;&gt;'CPCA-I-08'!F34,"ERROR!!!!! NO CONCUERDA CON LO REPORTADO EN EL ESTADO ANALITICO DE LA DEUDA Y OTROS PASIVOS","")</f>
        <v/>
      </c>
    </row>
    <row r="15" spans="1:10" x14ac:dyDescent="0.25">
      <c r="A15" s="772"/>
      <c r="B15" s="773" t="s">
        <v>319</v>
      </c>
      <c r="C15" s="677">
        <v>0</v>
      </c>
      <c r="D15" s="677">
        <v>0</v>
      </c>
      <c r="E15" s="677">
        <v>0</v>
      </c>
      <c r="F15" s="677">
        <v>0</v>
      </c>
      <c r="G15" s="653">
        <f t="shared" si="4"/>
        <v>0</v>
      </c>
      <c r="H15" s="677">
        <v>0</v>
      </c>
      <c r="I15" s="677">
        <v>0</v>
      </c>
    </row>
    <row r="16" spans="1:10" x14ac:dyDescent="0.25">
      <c r="A16" s="772"/>
      <c r="B16" s="773" t="s">
        <v>320</v>
      </c>
      <c r="C16" s="677">
        <v>0</v>
      </c>
      <c r="D16" s="677">
        <v>0</v>
      </c>
      <c r="E16" s="677">
        <v>0</v>
      </c>
      <c r="F16" s="677">
        <v>0</v>
      </c>
      <c r="G16" s="653">
        <f t="shared" si="4"/>
        <v>0</v>
      </c>
      <c r="H16" s="677">
        <v>0</v>
      </c>
      <c r="I16" s="677">
        <v>0</v>
      </c>
    </row>
    <row r="17" spans="1:10" s="649" customFormat="1" ht="16.5" x14ac:dyDescent="0.25">
      <c r="A17" s="1083" t="s">
        <v>321</v>
      </c>
      <c r="B17" s="1084"/>
      <c r="C17" s="754">
        <f>+'CPCA-I-08'!E36</f>
        <v>493295.81</v>
      </c>
      <c r="D17" s="693"/>
      <c r="E17" s="693"/>
      <c r="F17" s="693"/>
      <c r="G17" s="754">
        <f>+'CPCA-I-08'!F36</f>
        <v>550081.63</v>
      </c>
      <c r="H17" s="693"/>
      <c r="I17" s="693"/>
      <c r="J17" s="416" t="str">
        <f>IF(C17&lt;&gt;'CPCA-I-08'!E36,"ERROR!!! NO CONCUERDA CON LO REPORTADO EN EL ESTADO ANALITICO DE LA DEUDA Y OTROS PASIVOS","")</f>
        <v/>
      </c>
    </row>
    <row r="18" spans="1:10" ht="16.5" customHeight="1" x14ac:dyDescent="0.25">
      <c r="A18" s="1083" t="s">
        <v>322</v>
      </c>
      <c r="B18" s="1084"/>
      <c r="C18" s="653">
        <f t="shared" ref="C18:I18" si="5">C8+C17</f>
        <v>493295.81</v>
      </c>
      <c r="D18" s="653">
        <f t="shared" si="5"/>
        <v>0</v>
      </c>
      <c r="E18" s="653">
        <f t="shared" si="5"/>
        <v>0</v>
      </c>
      <c r="F18" s="653">
        <f t="shared" si="5"/>
        <v>0</v>
      </c>
      <c r="G18" s="653">
        <f t="shared" si="5"/>
        <v>550081.63</v>
      </c>
      <c r="H18" s="653">
        <f t="shared" si="5"/>
        <v>0</v>
      </c>
      <c r="I18" s="653">
        <f t="shared" si="5"/>
        <v>0</v>
      </c>
      <c r="J18" s="416" t="str">
        <f>IF(G17&lt;&gt;'CPCA-I-08'!F36,"ERROR!!! NO CONCUERDA CON LO REPORTADO EN EL ESTADO ANALITICO DE LA DEUDA Y OTROS PASIVOS","")</f>
        <v/>
      </c>
    </row>
    <row r="19" spans="1:10" ht="16.5" customHeight="1" x14ac:dyDescent="0.25">
      <c r="A19" s="1083" t="s">
        <v>323</v>
      </c>
      <c r="B19" s="1084"/>
      <c r="C19" s="739">
        <f>SUM(C20:C22)</f>
        <v>0</v>
      </c>
      <c r="D19" s="653">
        <f t="shared" ref="D19:I19" si="6">SUM(D20:D22)</f>
        <v>0</v>
      </c>
      <c r="E19" s="653">
        <f t="shared" si="6"/>
        <v>0</v>
      </c>
      <c r="F19" s="653">
        <f t="shared" si="6"/>
        <v>0</v>
      </c>
      <c r="G19" s="653">
        <f>+C19+D19-E19+F19</f>
        <v>0</v>
      </c>
      <c r="H19" s="653">
        <f t="shared" si="6"/>
        <v>0</v>
      </c>
      <c r="I19" s="653">
        <f t="shared" si="6"/>
        <v>0</v>
      </c>
      <c r="J19" s="416" t="str">
        <f>IF(G18&lt;&gt;'CPCA-I-08'!F38,"ERROR!!!! NO CONCUERDA CON LO REPORTADO EN EL ESTADO ANALITICO DE LA DEUDA Y OTROS PASIVOS","")</f>
        <v/>
      </c>
    </row>
    <row r="20" spans="1:10" x14ac:dyDescent="0.25">
      <c r="A20" s="1085" t="s">
        <v>324</v>
      </c>
      <c r="B20" s="1086"/>
      <c r="C20" s="677">
        <v>0</v>
      </c>
      <c r="D20" s="677">
        <v>0</v>
      </c>
      <c r="E20" s="677">
        <v>0</v>
      </c>
      <c r="F20" s="677">
        <v>0</v>
      </c>
      <c r="G20" s="653">
        <f t="shared" ref="G20:G22" si="7">+C20+D20-E20+F20</f>
        <v>0</v>
      </c>
      <c r="H20" s="677">
        <v>0</v>
      </c>
      <c r="I20" s="677">
        <v>0</v>
      </c>
      <c r="J20" t="str">
        <f>IF(C18&lt;&gt;'CPCA-I-08'!E38,"ERROR!!!!! , NO CONCUERDA CON LO REPORTADO EN EL ESTADO ANALITICO DE LA DEUDA Y OTROS PASIVOS","")</f>
        <v/>
      </c>
    </row>
    <row r="21" spans="1:10" x14ac:dyDescent="0.25">
      <c r="A21" s="1085" t="s">
        <v>325</v>
      </c>
      <c r="B21" s="1086"/>
      <c r="C21" s="677">
        <v>0</v>
      </c>
      <c r="D21" s="677">
        <v>0</v>
      </c>
      <c r="E21" s="677">
        <v>0</v>
      </c>
      <c r="F21" s="677">
        <v>0</v>
      </c>
      <c r="G21" s="653">
        <f t="shared" si="7"/>
        <v>0</v>
      </c>
      <c r="H21" s="677">
        <v>0</v>
      </c>
      <c r="I21" s="677">
        <v>0</v>
      </c>
    </row>
    <row r="22" spans="1:10" x14ac:dyDescent="0.25">
      <c r="A22" s="1085" t="s">
        <v>326</v>
      </c>
      <c r="B22" s="1086"/>
      <c r="C22" s="677"/>
      <c r="D22" s="677"/>
      <c r="E22" s="677"/>
      <c r="F22" s="677"/>
      <c r="G22" s="653">
        <f t="shared" si="7"/>
        <v>0</v>
      </c>
      <c r="H22" s="677"/>
      <c r="I22" s="677"/>
    </row>
    <row r="23" spans="1:10" ht="16.5" customHeight="1" x14ac:dyDescent="0.25">
      <c r="A23" s="1083" t="s">
        <v>327</v>
      </c>
      <c r="B23" s="1084"/>
      <c r="C23" s="653">
        <f>SUM(C24:C26)</f>
        <v>0</v>
      </c>
      <c r="D23" s="653">
        <f t="shared" ref="D23:I23" si="8">SUM(D24:D26)</f>
        <v>0</v>
      </c>
      <c r="E23" s="653">
        <f t="shared" si="8"/>
        <v>0</v>
      </c>
      <c r="F23" s="653">
        <f t="shared" si="8"/>
        <v>0</v>
      </c>
      <c r="G23" s="653">
        <f t="shared" si="8"/>
        <v>0</v>
      </c>
      <c r="H23" s="653">
        <f t="shared" si="8"/>
        <v>0</v>
      </c>
      <c r="I23" s="653">
        <f t="shared" si="8"/>
        <v>0</v>
      </c>
    </row>
    <row r="24" spans="1:10" x14ac:dyDescent="0.25">
      <c r="A24" s="1085" t="s">
        <v>328</v>
      </c>
      <c r="B24" s="1086"/>
      <c r="C24" s="677">
        <v>0</v>
      </c>
      <c r="D24" s="677">
        <v>0</v>
      </c>
      <c r="E24" s="677">
        <v>0</v>
      </c>
      <c r="F24" s="677">
        <v>0</v>
      </c>
      <c r="G24" s="653">
        <f t="shared" ref="G24:G26" si="9">+C24+D24-E24+F24</f>
        <v>0</v>
      </c>
      <c r="H24" s="677">
        <v>0</v>
      </c>
      <c r="I24" s="677">
        <v>0</v>
      </c>
    </row>
    <row r="25" spans="1:10" x14ac:dyDescent="0.25">
      <c r="A25" s="1085" t="s">
        <v>329</v>
      </c>
      <c r="B25" s="1086"/>
      <c r="C25" s="677">
        <v>0</v>
      </c>
      <c r="D25" s="677">
        <v>0</v>
      </c>
      <c r="E25" s="677">
        <v>0</v>
      </c>
      <c r="F25" s="677">
        <v>0</v>
      </c>
      <c r="G25" s="653">
        <f t="shared" si="9"/>
        <v>0</v>
      </c>
      <c r="H25" s="677">
        <v>0</v>
      </c>
      <c r="I25" s="677">
        <v>0</v>
      </c>
    </row>
    <row r="26" spans="1:10" x14ac:dyDescent="0.25">
      <c r="A26" s="1085" t="s">
        <v>330</v>
      </c>
      <c r="B26" s="1086"/>
      <c r="C26" s="677">
        <v>0</v>
      </c>
      <c r="D26" s="677">
        <v>0</v>
      </c>
      <c r="E26" s="677">
        <v>0</v>
      </c>
      <c r="F26" s="677">
        <v>0</v>
      </c>
      <c r="G26" s="653">
        <f t="shared" si="9"/>
        <v>0</v>
      </c>
      <c r="H26" s="677">
        <v>0</v>
      </c>
      <c r="I26" s="677">
        <v>0</v>
      </c>
    </row>
    <row r="27" spans="1:10" ht="7.5" customHeight="1" thickBot="1" x14ac:dyDescent="0.3">
      <c r="A27" s="1094"/>
      <c r="B27" s="1095"/>
      <c r="C27" s="656"/>
      <c r="D27" s="656"/>
      <c r="E27" s="656"/>
      <c r="F27" s="656"/>
      <c r="G27" s="656"/>
      <c r="H27" s="656"/>
      <c r="I27" s="656"/>
    </row>
    <row r="28" spans="1:10" ht="3.75" customHeight="1" x14ac:dyDescent="0.25"/>
    <row r="29" spans="1:10" ht="33" customHeight="1" x14ac:dyDescent="0.25">
      <c r="B29" s="619">
        <v>1</v>
      </c>
      <c r="C29" s="1087" t="s">
        <v>331</v>
      </c>
      <c r="D29" s="1087"/>
      <c r="E29" s="1087"/>
      <c r="F29" s="1087"/>
      <c r="G29" s="1087"/>
      <c r="H29" s="1087"/>
      <c r="I29" s="1087"/>
    </row>
    <row r="30" spans="1:10" ht="18.75" customHeight="1" x14ac:dyDescent="0.25">
      <c r="B30" s="619">
        <v>2</v>
      </c>
      <c r="C30" s="1087" t="s">
        <v>332</v>
      </c>
      <c r="D30" s="1087"/>
      <c r="E30" s="1087"/>
      <c r="F30" s="1087"/>
      <c r="G30" s="1087"/>
      <c r="H30" s="1087"/>
      <c r="I30" s="1087"/>
    </row>
    <row r="31" spans="1:10" ht="3.75" customHeight="1" thickBot="1" x14ac:dyDescent="0.3"/>
    <row r="32" spans="1:10" ht="19.5" x14ac:dyDescent="0.25">
      <c r="B32" s="1088" t="s">
        <v>333</v>
      </c>
      <c r="C32" s="614" t="s">
        <v>334</v>
      </c>
      <c r="D32" s="614" t="s">
        <v>335</v>
      </c>
      <c r="E32" s="614" t="s">
        <v>336</v>
      </c>
      <c r="F32" s="1091" t="s">
        <v>337</v>
      </c>
      <c r="G32" s="614" t="s">
        <v>338</v>
      </c>
    </row>
    <row r="33" spans="2:7" x14ac:dyDescent="0.25">
      <c r="B33" s="1089"/>
      <c r="C33" s="604" t="s">
        <v>339</v>
      </c>
      <c r="D33" s="604" t="s">
        <v>340</v>
      </c>
      <c r="E33" s="604" t="s">
        <v>341</v>
      </c>
      <c r="F33" s="1092"/>
      <c r="G33" s="604" t="s">
        <v>342</v>
      </c>
    </row>
    <row r="34" spans="2:7" ht="15.75" thickBot="1" x14ac:dyDescent="0.3">
      <c r="B34" s="1090"/>
      <c r="C34" s="615"/>
      <c r="D34" s="605" t="s">
        <v>343</v>
      </c>
      <c r="E34" s="615"/>
      <c r="F34" s="1093"/>
      <c r="G34" s="615"/>
    </row>
    <row r="35" spans="2:7" ht="19.5" x14ac:dyDescent="0.25">
      <c r="B35" s="616" t="s">
        <v>344</v>
      </c>
      <c r="C35" s="606"/>
      <c r="D35" s="606"/>
      <c r="E35" s="606"/>
      <c r="F35" s="606"/>
      <c r="G35" s="606"/>
    </row>
    <row r="36" spans="2:7" x14ac:dyDescent="0.25">
      <c r="B36" s="617" t="s">
        <v>345</v>
      </c>
      <c r="C36" s="654"/>
      <c r="D36" s="654"/>
      <c r="E36" s="654"/>
      <c r="F36" s="654"/>
      <c r="G36" s="654"/>
    </row>
    <row r="37" spans="2:7" x14ac:dyDescent="0.25">
      <c r="B37" s="617" t="s">
        <v>346</v>
      </c>
      <c r="C37" s="654"/>
      <c r="D37" s="654"/>
      <c r="E37" s="654"/>
      <c r="F37" s="654"/>
      <c r="G37" s="654"/>
    </row>
    <row r="38" spans="2:7" ht="15.75" thickBot="1" x14ac:dyDescent="0.3">
      <c r="B38" s="618" t="s">
        <v>347</v>
      </c>
      <c r="C38" s="655"/>
      <c r="D38" s="655"/>
      <c r="E38" s="655"/>
      <c r="F38" s="655"/>
      <c r="G38" s="655"/>
    </row>
  </sheetData>
  <sheetProtection password="C195" sheet="1" formatColumns="0" formatRows="0" insertHyperlinks="0"/>
  <mergeCells count="29">
    <mergeCell ref="A8:B8"/>
    <mergeCell ref="A9:B9"/>
    <mergeCell ref="A13:B13"/>
    <mergeCell ref="A17:B1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C30:I30"/>
    <mergeCell ref="C29:I29"/>
    <mergeCell ref="B32:B34"/>
    <mergeCell ref="F32:F34"/>
    <mergeCell ref="A23:B23"/>
    <mergeCell ref="A24:B24"/>
    <mergeCell ref="A25:B25"/>
    <mergeCell ref="A26:B26"/>
    <mergeCell ref="A27:B27"/>
    <mergeCell ref="A19:B19"/>
    <mergeCell ref="A20:B20"/>
    <mergeCell ref="A21:B21"/>
    <mergeCell ref="A22:B22"/>
    <mergeCell ref="A18:B18"/>
  </mergeCells>
  <printOptions horizontalCentered="1"/>
  <pageMargins left="0.23622047244094491" right="0.23622047244094491" top="0.35433070866141736" bottom="0.35433070866141736" header="0.31496062992125984" footer="0.31496062992125984"/>
  <pageSetup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Normal="100" zoomScaleSheetLayoutView="100" workbookViewId="0">
      <selection activeCell="E16" sqref="E16"/>
    </sheetView>
  </sheetViews>
  <sheetFormatPr baseColWidth="10" defaultColWidth="11.42578125" defaultRowHeight="15" x14ac:dyDescent="0.25"/>
  <cols>
    <col min="1" max="1" width="23.5703125" customWidth="1"/>
  </cols>
  <sheetData>
    <row r="1" spans="1:11" ht="15.75" x14ac:dyDescent="0.25">
      <c r="A1" s="1043" t="str">
        <f>'CPCA-I-01'!A1:G1</f>
        <v>Universidad Tecnológica de Guaymas</v>
      </c>
      <c r="B1" s="1043"/>
      <c r="C1" s="1043"/>
      <c r="D1" s="1043"/>
      <c r="E1" s="1043"/>
      <c r="F1" s="1043"/>
      <c r="G1" s="1043"/>
      <c r="H1" s="1043"/>
      <c r="I1" s="1043"/>
      <c r="J1" s="1043"/>
      <c r="K1" s="1043"/>
    </row>
    <row r="2" spans="1:11" ht="15.75" customHeight="1" x14ac:dyDescent="0.25">
      <c r="A2" s="1041" t="s">
        <v>348</v>
      </c>
      <c r="B2" s="1041"/>
      <c r="C2" s="1041"/>
      <c r="D2" s="1041"/>
      <c r="E2" s="1041"/>
      <c r="F2" s="1041"/>
      <c r="G2" s="1041"/>
      <c r="H2" s="1041"/>
      <c r="I2" s="1041"/>
      <c r="J2" s="1041"/>
      <c r="K2" s="1041"/>
    </row>
    <row r="3" spans="1:11" ht="15.75" customHeight="1" x14ac:dyDescent="0.25">
      <c r="A3" s="1096" t="str">
        <f>'CPCA-I-09'!A3:I3</f>
        <v>Del 01 de enero al 31 de diciembre de 2019</v>
      </c>
      <c r="B3" s="1096"/>
      <c r="C3" s="1096"/>
      <c r="D3" s="1096"/>
      <c r="E3" s="1096"/>
      <c r="F3" s="1096"/>
      <c r="G3" s="1096"/>
      <c r="H3" s="1096"/>
      <c r="I3" s="1096"/>
      <c r="J3" s="1096"/>
      <c r="K3" s="1096"/>
    </row>
    <row r="4" spans="1:11" ht="15.75" thickBot="1" x14ac:dyDescent="0.3">
      <c r="A4" s="1097" t="s">
        <v>84</v>
      </c>
      <c r="B4" s="1097"/>
      <c r="C4" s="1097"/>
      <c r="D4" s="1097"/>
      <c r="E4" s="1097"/>
      <c r="F4" s="1097"/>
      <c r="G4" s="1097"/>
      <c r="H4" s="1097"/>
      <c r="I4" s="1097"/>
      <c r="J4" s="1097"/>
      <c r="K4" s="1097"/>
    </row>
    <row r="5" spans="1:11" ht="115.5" thickBot="1" x14ac:dyDescent="0.3">
      <c r="A5" s="608" t="s">
        <v>349</v>
      </c>
      <c r="B5" s="609" t="s">
        <v>350</v>
      </c>
      <c r="C5" s="609" t="s">
        <v>351</v>
      </c>
      <c r="D5" s="609" t="s">
        <v>352</v>
      </c>
      <c r="E5" s="609" t="s">
        <v>353</v>
      </c>
      <c r="F5" s="609" t="s">
        <v>354</v>
      </c>
      <c r="G5" s="609" t="s">
        <v>355</v>
      </c>
      <c r="H5" s="609" t="s">
        <v>356</v>
      </c>
      <c r="I5" s="832" t="s">
        <v>1016</v>
      </c>
      <c r="J5" s="832" t="s">
        <v>1017</v>
      </c>
      <c r="K5" s="832" t="s">
        <v>1018</v>
      </c>
    </row>
    <row r="6" spans="1:11" x14ac:dyDescent="0.25">
      <c r="A6" s="601"/>
      <c r="B6" s="603"/>
      <c r="C6" s="603"/>
      <c r="D6" s="603"/>
      <c r="E6" s="603"/>
      <c r="F6" s="603"/>
      <c r="G6" s="603"/>
      <c r="H6" s="603"/>
      <c r="I6" s="603"/>
      <c r="J6" s="603"/>
      <c r="K6" s="603"/>
    </row>
    <row r="7" spans="1:11" ht="25.5" x14ac:dyDescent="0.25">
      <c r="A7" s="610" t="s">
        <v>357</v>
      </c>
      <c r="B7" s="657">
        <f t="shared" ref="B7:J7" si="0">B8+B9+B10+B11</f>
        <v>0</v>
      </c>
      <c r="C7" s="657">
        <f t="shared" si="0"/>
        <v>0</v>
      </c>
      <c r="D7" s="657">
        <f t="shared" si="0"/>
        <v>0</v>
      </c>
      <c r="E7" s="657">
        <f t="shared" si="0"/>
        <v>0</v>
      </c>
      <c r="F7" s="657">
        <f t="shared" si="0"/>
        <v>0</v>
      </c>
      <c r="G7" s="657">
        <f t="shared" si="0"/>
        <v>0</v>
      </c>
      <c r="H7" s="657">
        <f t="shared" si="0"/>
        <v>0</v>
      </c>
      <c r="I7" s="657">
        <f t="shared" si="0"/>
        <v>0</v>
      </c>
      <c r="J7" s="657">
        <f t="shared" si="0"/>
        <v>0</v>
      </c>
      <c r="K7" s="657">
        <f>E7-J7</f>
        <v>0</v>
      </c>
    </row>
    <row r="8" spans="1:11" x14ac:dyDescent="0.25">
      <c r="A8" s="611" t="s">
        <v>358</v>
      </c>
      <c r="B8" s="668">
        <v>0</v>
      </c>
      <c r="C8" s="668">
        <v>0</v>
      </c>
      <c r="D8" s="668">
        <v>0</v>
      </c>
      <c r="E8" s="668">
        <v>0</v>
      </c>
      <c r="F8" s="668">
        <v>0</v>
      </c>
      <c r="G8" s="668">
        <v>0</v>
      </c>
      <c r="H8" s="668">
        <v>0</v>
      </c>
      <c r="I8" s="668">
        <v>0</v>
      </c>
      <c r="J8" s="668">
        <v>0</v>
      </c>
      <c r="K8" s="657">
        <f t="shared" ref="K8:K11" si="1">E8-J8</f>
        <v>0</v>
      </c>
    </row>
    <row r="9" spans="1:11" x14ac:dyDescent="0.25">
      <c r="A9" s="611" t="s">
        <v>359</v>
      </c>
      <c r="B9" s="668">
        <v>0</v>
      </c>
      <c r="C9" s="668"/>
      <c r="D9" s="668"/>
      <c r="E9" s="668">
        <v>0</v>
      </c>
      <c r="F9" s="668"/>
      <c r="G9" s="668"/>
      <c r="H9" s="668"/>
      <c r="I9" s="668"/>
      <c r="J9" s="668">
        <v>0</v>
      </c>
      <c r="K9" s="657">
        <f t="shared" si="1"/>
        <v>0</v>
      </c>
    </row>
    <row r="10" spans="1:11" x14ac:dyDescent="0.25">
      <c r="A10" s="611" t="s">
        <v>360</v>
      </c>
      <c r="B10" s="668">
        <v>0</v>
      </c>
      <c r="C10" s="668">
        <v>0</v>
      </c>
      <c r="D10" s="668">
        <v>0</v>
      </c>
      <c r="E10" s="668">
        <v>0</v>
      </c>
      <c r="F10" s="668">
        <v>0</v>
      </c>
      <c r="G10" s="668">
        <v>0</v>
      </c>
      <c r="H10" s="668">
        <v>0</v>
      </c>
      <c r="I10" s="668">
        <v>0</v>
      </c>
      <c r="J10" s="668">
        <v>0</v>
      </c>
      <c r="K10" s="657">
        <f t="shared" si="1"/>
        <v>0</v>
      </c>
    </row>
    <row r="11" spans="1:11" x14ac:dyDescent="0.25">
      <c r="A11" s="611" t="s">
        <v>361</v>
      </c>
      <c r="B11" s="668">
        <v>0</v>
      </c>
      <c r="C11" s="668"/>
      <c r="D11" s="668"/>
      <c r="E11" s="668">
        <v>0</v>
      </c>
      <c r="F11" s="668"/>
      <c r="G11" s="668"/>
      <c r="H11" s="668"/>
      <c r="I11" s="668"/>
      <c r="J11" s="668">
        <v>0</v>
      </c>
      <c r="K11" s="657">
        <f t="shared" si="1"/>
        <v>0</v>
      </c>
    </row>
    <row r="12" spans="1:11" x14ac:dyDescent="0.25">
      <c r="A12" s="602"/>
      <c r="B12" s="657"/>
      <c r="C12" s="657"/>
      <c r="D12" s="657"/>
      <c r="E12" s="657"/>
      <c r="F12" s="657"/>
      <c r="G12" s="657"/>
      <c r="H12" s="657"/>
      <c r="I12" s="657"/>
      <c r="J12" s="657"/>
      <c r="K12" s="657"/>
    </row>
    <row r="13" spans="1:11" ht="25.5" x14ac:dyDescent="0.25">
      <c r="A13" s="610" t="s">
        <v>362</v>
      </c>
      <c r="B13" s="657">
        <f t="shared" ref="B13:J13" si="2">B14+B15+B16+B17</f>
        <v>0</v>
      </c>
      <c r="C13" s="657">
        <f t="shared" si="2"/>
        <v>0</v>
      </c>
      <c r="D13" s="657">
        <f t="shared" si="2"/>
        <v>0</v>
      </c>
      <c r="E13" s="657">
        <f t="shared" si="2"/>
        <v>0</v>
      </c>
      <c r="F13" s="657">
        <f t="shared" si="2"/>
        <v>0</v>
      </c>
      <c r="G13" s="657">
        <f t="shared" si="2"/>
        <v>0</v>
      </c>
      <c r="H13" s="657">
        <f t="shared" si="2"/>
        <v>0</v>
      </c>
      <c r="I13" s="657">
        <f t="shared" si="2"/>
        <v>0</v>
      </c>
      <c r="J13" s="657">
        <f t="shared" si="2"/>
        <v>0</v>
      </c>
      <c r="K13" s="657">
        <f>E13-J13</f>
        <v>0</v>
      </c>
    </row>
    <row r="14" spans="1:11" x14ac:dyDescent="0.25">
      <c r="A14" s="611" t="s">
        <v>363</v>
      </c>
      <c r="B14" s="668">
        <v>0</v>
      </c>
      <c r="C14" s="668"/>
      <c r="D14" s="668"/>
      <c r="E14" s="668">
        <v>0</v>
      </c>
      <c r="F14" s="668"/>
      <c r="G14" s="668"/>
      <c r="H14" s="668"/>
      <c r="I14" s="668"/>
      <c r="J14" s="668"/>
      <c r="K14" s="657">
        <f t="shared" ref="K14:K17" si="3">E14-J14</f>
        <v>0</v>
      </c>
    </row>
    <row r="15" spans="1:11" x14ac:dyDescent="0.25">
      <c r="A15" s="611" t="s">
        <v>364</v>
      </c>
      <c r="B15" s="668">
        <v>0</v>
      </c>
      <c r="C15" s="668"/>
      <c r="D15" s="668">
        <v>0</v>
      </c>
      <c r="E15" s="668">
        <v>0</v>
      </c>
      <c r="F15" s="668">
        <v>0</v>
      </c>
      <c r="G15" s="668">
        <v>0</v>
      </c>
      <c r="H15" s="668">
        <v>0</v>
      </c>
      <c r="I15" s="668">
        <v>0</v>
      </c>
      <c r="J15" s="668">
        <v>0</v>
      </c>
      <c r="K15" s="657">
        <f t="shared" si="3"/>
        <v>0</v>
      </c>
    </row>
    <row r="16" spans="1:11" x14ac:dyDescent="0.25">
      <c r="A16" s="611" t="s">
        <v>365</v>
      </c>
      <c r="B16" s="668">
        <v>0</v>
      </c>
      <c r="C16" s="668">
        <v>0</v>
      </c>
      <c r="D16" s="668"/>
      <c r="E16" s="668">
        <v>0</v>
      </c>
      <c r="F16" s="668"/>
      <c r="G16" s="668"/>
      <c r="H16" s="668"/>
      <c r="I16" s="668"/>
      <c r="J16" s="668"/>
      <c r="K16" s="657">
        <f t="shared" si="3"/>
        <v>0</v>
      </c>
    </row>
    <row r="17" spans="1:11" x14ac:dyDescent="0.25">
      <c r="A17" s="611" t="s">
        <v>366</v>
      </c>
      <c r="B17" s="668">
        <v>0</v>
      </c>
      <c r="C17" s="668"/>
      <c r="D17" s="668"/>
      <c r="E17" s="668">
        <v>0</v>
      </c>
      <c r="F17" s="668"/>
      <c r="G17" s="668"/>
      <c r="H17" s="668"/>
      <c r="I17" s="668"/>
      <c r="J17" s="668"/>
      <c r="K17" s="657">
        <f t="shared" si="3"/>
        <v>0</v>
      </c>
    </row>
    <row r="18" spans="1:11" x14ac:dyDescent="0.25">
      <c r="A18" s="602"/>
      <c r="B18" s="657">
        <v>0</v>
      </c>
      <c r="C18" s="657"/>
      <c r="D18" s="657"/>
      <c r="E18" s="657"/>
      <c r="F18" s="657"/>
      <c r="G18" s="657"/>
      <c r="H18" s="657"/>
      <c r="I18" s="657"/>
      <c r="J18" s="657"/>
      <c r="K18" s="669"/>
    </row>
    <row r="19" spans="1:11" ht="38.25" x14ac:dyDescent="0.25">
      <c r="A19" s="610" t="s">
        <v>367</v>
      </c>
      <c r="B19" s="657">
        <f>B7+B13</f>
        <v>0</v>
      </c>
      <c r="C19" s="657">
        <f t="shared" ref="C19:J19" si="4">C7+C13</f>
        <v>0</v>
      </c>
      <c r="D19" s="657">
        <f t="shared" si="4"/>
        <v>0</v>
      </c>
      <c r="E19" s="657">
        <f t="shared" si="4"/>
        <v>0</v>
      </c>
      <c r="F19" s="657">
        <f t="shared" si="4"/>
        <v>0</v>
      </c>
      <c r="G19" s="657">
        <f t="shared" si="4"/>
        <v>0</v>
      </c>
      <c r="H19" s="657">
        <f t="shared" si="4"/>
        <v>0</v>
      </c>
      <c r="I19" s="657">
        <f t="shared" si="4"/>
        <v>0</v>
      </c>
      <c r="J19" s="657">
        <f t="shared" si="4"/>
        <v>0</v>
      </c>
      <c r="K19" s="657">
        <f>E19-J19</f>
        <v>0</v>
      </c>
    </row>
    <row r="20" spans="1:11" ht="15.75" thickBot="1" x14ac:dyDescent="0.3">
      <c r="A20" s="612"/>
      <c r="B20" s="613"/>
      <c r="C20" s="613"/>
      <c r="D20" s="613"/>
      <c r="E20" s="613"/>
      <c r="F20" s="613"/>
      <c r="G20" s="613"/>
      <c r="H20" s="613"/>
      <c r="I20" s="613"/>
      <c r="J20" s="613"/>
      <c r="K20" s="613"/>
    </row>
  </sheetData>
  <sheetProtection password="C195" sheet="1"/>
  <mergeCells count="4">
    <mergeCell ref="A1:K1"/>
    <mergeCell ref="A2:K2"/>
    <mergeCell ref="A3:K3"/>
    <mergeCell ref="A4:K4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49"/>
  <sheetViews>
    <sheetView view="pageBreakPreview" zoomScale="90" zoomScaleNormal="100" zoomScaleSheetLayoutView="90" workbookViewId="0">
      <selection activeCell="B17" sqref="B17"/>
    </sheetView>
  </sheetViews>
  <sheetFormatPr baseColWidth="10" defaultColWidth="11.28515625" defaultRowHeight="16.5" x14ac:dyDescent="0.3"/>
  <cols>
    <col min="1" max="1" width="18.85546875" style="3" customWidth="1"/>
    <col min="2" max="7" width="11.28515625" style="3"/>
    <col min="8" max="8" width="12.140625" style="3" customWidth="1"/>
    <col min="9" max="9" width="14.28515625" style="3" customWidth="1"/>
    <col min="10" max="16384" width="11.28515625" style="3"/>
  </cols>
  <sheetData>
    <row r="1" spans="1:9" x14ac:dyDescent="0.3">
      <c r="A1" s="1115" t="str">
        <f>'CPCA-I-01'!A1:G1</f>
        <v>Universidad Tecnológica de Guaymas</v>
      </c>
      <c r="B1" s="1115"/>
      <c r="C1" s="1115"/>
      <c r="D1" s="1115"/>
      <c r="E1" s="1115"/>
      <c r="F1" s="1115"/>
      <c r="G1" s="1115"/>
      <c r="H1" s="1115"/>
      <c r="I1" s="1115"/>
    </row>
    <row r="2" spans="1:9" x14ac:dyDescent="0.3">
      <c r="A2" s="1116" t="s">
        <v>8</v>
      </c>
      <c r="B2" s="1116"/>
      <c r="C2" s="1116"/>
      <c r="D2" s="1116"/>
      <c r="E2" s="1116"/>
      <c r="F2" s="1116"/>
      <c r="G2" s="1116"/>
      <c r="H2" s="1116"/>
      <c r="I2" s="1116"/>
    </row>
    <row r="3" spans="1:9" x14ac:dyDescent="0.3">
      <c r="A3" s="1117" t="str">
        <f>'CPCA-I-01'!A3:G3</f>
        <v>Al 31 de diciembre de 2019</v>
      </c>
      <c r="B3" s="1117"/>
      <c r="C3" s="1117"/>
      <c r="D3" s="1117"/>
      <c r="E3" s="1117"/>
      <c r="F3" s="1117"/>
      <c r="G3" s="1117"/>
      <c r="H3" s="1117"/>
      <c r="I3" s="1117"/>
    </row>
    <row r="4" spans="1:9" ht="18" customHeight="1" thickBot="1" x14ac:dyDescent="0.35">
      <c r="A4" s="5"/>
      <c r="B4" s="1118" t="s">
        <v>1087</v>
      </c>
      <c r="C4" s="1118"/>
      <c r="D4" s="1118"/>
      <c r="E4" s="1118"/>
      <c r="F4" s="1118"/>
      <c r="G4" s="1118"/>
      <c r="H4" s="316"/>
      <c r="I4" s="5"/>
    </row>
    <row r="5" spans="1:9" x14ac:dyDescent="0.3">
      <c r="A5" s="8"/>
      <c r="B5" s="9"/>
      <c r="C5" s="9"/>
      <c r="D5" s="9"/>
      <c r="E5" s="9"/>
      <c r="F5" s="9"/>
      <c r="G5" s="9"/>
      <c r="H5" s="9"/>
      <c r="I5" s="10"/>
    </row>
    <row r="6" spans="1:9" x14ac:dyDescent="0.3">
      <c r="A6" s="11"/>
      <c r="B6" s="12"/>
      <c r="C6" s="12"/>
      <c r="D6" s="12"/>
      <c r="E6" s="12"/>
      <c r="F6" s="12"/>
      <c r="G6" s="12"/>
      <c r="H6" s="12"/>
      <c r="I6" s="13"/>
    </row>
    <row r="7" spans="1:9" x14ac:dyDescent="0.3">
      <c r="A7" s="14" t="s">
        <v>368</v>
      </c>
      <c r="B7" s="12"/>
      <c r="C7" s="12"/>
      <c r="D7" s="12"/>
      <c r="E7" s="12"/>
      <c r="F7" s="12"/>
      <c r="G7" s="12"/>
      <c r="H7" s="12"/>
      <c r="I7" s="13"/>
    </row>
    <row r="8" spans="1:9" x14ac:dyDescent="0.3">
      <c r="A8" s="14"/>
      <c r="B8" s="12"/>
      <c r="C8" s="12"/>
      <c r="D8" s="12"/>
      <c r="E8" s="12"/>
      <c r="F8" s="12"/>
      <c r="G8" s="12"/>
      <c r="H8" s="12"/>
      <c r="I8" s="13"/>
    </row>
    <row r="9" spans="1:9" x14ac:dyDescent="0.3">
      <c r="A9" s="14"/>
      <c r="B9" s="12"/>
      <c r="C9" s="12"/>
      <c r="D9" s="12"/>
      <c r="E9" s="12"/>
      <c r="F9" s="12"/>
      <c r="G9" s="12"/>
      <c r="H9" s="12"/>
      <c r="I9" s="13"/>
    </row>
    <row r="10" spans="1:9" x14ac:dyDescent="0.3">
      <c r="A10" s="14"/>
      <c r="B10" s="12"/>
      <c r="C10" s="12"/>
      <c r="D10" s="12"/>
      <c r="E10" s="12"/>
      <c r="F10" s="12"/>
      <c r="G10" s="12"/>
      <c r="H10" s="12"/>
      <c r="I10" s="13"/>
    </row>
    <row r="11" spans="1:9" x14ac:dyDescent="0.3">
      <c r="A11" s="14"/>
      <c r="B11" s="12"/>
      <c r="C11" s="12"/>
      <c r="D11" s="12"/>
      <c r="E11" s="12"/>
      <c r="F11" s="12"/>
      <c r="G11" s="12"/>
      <c r="H11" s="12"/>
      <c r="I11" s="13"/>
    </row>
    <row r="12" spans="1:9" ht="15.75" customHeight="1" x14ac:dyDescent="0.3">
      <c r="A12" s="11"/>
      <c r="B12" s="12"/>
      <c r="C12" s="15"/>
      <c r="D12" s="15"/>
      <c r="E12" s="15"/>
      <c r="F12" s="15"/>
      <c r="G12" s="15"/>
      <c r="H12" s="15"/>
      <c r="I12" s="13"/>
    </row>
    <row r="13" spans="1:9" ht="15" customHeight="1" thickBot="1" x14ac:dyDescent="0.35">
      <c r="A13" s="16"/>
      <c r="B13" s="1"/>
      <c r="C13" s="17"/>
      <c r="D13" s="17"/>
      <c r="E13" s="17"/>
      <c r="F13" s="17"/>
      <c r="G13" s="17"/>
      <c r="H13" s="17"/>
      <c r="I13" s="2"/>
    </row>
    <row r="14" spans="1:9" ht="15" customHeight="1" thickBot="1" x14ac:dyDescent="0.35">
      <c r="A14" s="11"/>
      <c r="B14" s="12"/>
      <c r="C14" s="15"/>
      <c r="D14" s="15"/>
      <c r="E14" s="15"/>
      <c r="F14" s="15"/>
      <c r="G14" s="15"/>
      <c r="H14" s="15"/>
      <c r="I14" s="13"/>
    </row>
    <row r="15" spans="1:9" ht="15" customHeight="1" x14ac:dyDescent="0.3">
      <c r="A15" s="11"/>
      <c r="B15" s="12"/>
      <c r="C15" s="1106" t="s">
        <v>369</v>
      </c>
      <c r="D15" s="1107"/>
      <c r="E15" s="1107"/>
      <c r="F15" s="1107"/>
      <c r="G15" s="1107"/>
      <c r="H15" s="1108"/>
      <c r="I15" s="13"/>
    </row>
    <row r="16" spans="1:9" ht="15" customHeight="1" x14ac:dyDescent="0.3">
      <c r="A16" s="11"/>
      <c r="B16" s="12"/>
      <c r="C16" s="1109"/>
      <c r="D16" s="1110"/>
      <c r="E16" s="1110"/>
      <c r="F16" s="1110"/>
      <c r="G16" s="1110"/>
      <c r="H16" s="1111"/>
      <c r="I16" s="13"/>
    </row>
    <row r="17" spans="1:9" ht="15" customHeight="1" x14ac:dyDescent="0.3">
      <c r="A17" s="11"/>
      <c r="B17" s="12"/>
      <c r="C17" s="1109"/>
      <c r="D17" s="1110"/>
      <c r="E17" s="1110"/>
      <c r="F17" s="1110"/>
      <c r="G17" s="1110"/>
      <c r="H17" s="1111"/>
      <c r="I17" s="13"/>
    </row>
    <row r="18" spans="1:9" ht="15" customHeight="1" x14ac:dyDescent="0.3">
      <c r="A18" s="14" t="s">
        <v>370</v>
      </c>
      <c r="B18" s="12"/>
      <c r="C18" s="1109"/>
      <c r="D18" s="1110"/>
      <c r="E18" s="1110"/>
      <c r="F18" s="1110"/>
      <c r="G18" s="1110"/>
      <c r="H18" s="1111"/>
      <c r="I18" s="13"/>
    </row>
    <row r="19" spans="1:9" ht="15" customHeight="1" x14ac:dyDescent="0.3">
      <c r="A19" s="11"/>
      <c r="B19" s="12"/>
      <c r="C19" s="1109"/>
      <c r="D19" s="1110"/>
      <c r="E19" s="1110"/>
      <c r="F19" s="1110"/>
      <c r="G19" s="1110"/>
      <c r="H19" s="1111"/>
      <c r="I19" s="13"/>
    </row>
    <row r="20" spans="1:9" ht="15" customHeight="1" x14ac:dyDescent="0.3">
      <c r="A20" s="11"/>
      <c r="B20" s="12"/>
      <c r="C20" s="1109"/>
      <c r="D20" s="1110"/>
      <c r="E20" s="1110"/>
      <c r="F20" s="1110"/>
      <c r="G20" s="1110"/>
      <c r="H20" s="1111"/>
      <c r="I20" s="13"/>
    </row>
    <row r="21" spans="1:9" ht="15" customHeight="1" x14ac:dyDescent="0.3">
      <c r="A21" s="11"/>
      <c r="B21" s="12"/>
      <c r="C21" s="1109"/>
      <c r="D21" s="1110"/>
      <c r="E21" s="1110"/>
      <c r="F21" s="1110"/>
      <c r="G21" s="1110"/>
      <c r="H21" s="1111"/>
      <c r="I21" s="13"/>
    </row>
    <row r="22" spans="1:9" ht="15" customHeight="1" x14ac:dyDescent="0.3">
      <c r="A22" s="11"/>
      <c r="B22" s="12"/>
      <c r="C22" s="1109"/>
      <c r="D22" s="1110"/>
      <c r="E22" s="1110"/>
      <c r="F22" s="1110"/>
      <c r="G22" s="1110"/>
      <c r="H22" s="1111"/>
      <c r="I22" s="13"/>
    </row>
    <row r="23" spans="1:9" ht="15" customHeight="1" x14ac:dyDescent="0.3">
      <c r="A23" s="11"/>
      <c r="B23" s="12"/>
      <c r="C23" s="1109"/>
      <c r="D23" s="1110"/>
      <c r="E23" s="1110"/>
      <c r="F23" s="1110"/>
      <c r="G23" s="1110"/>
      <c r="H23" s="1111"/>
      <c r="I23" s="13"/>
    </row>
    <row r="24" spans="1:9" ht="15" customHeight="1" x14ac:dyDescent="0.3">
      <c r="A24" s="11"/>
      <c r="B24" s="12"/>
      <c r="C24" s="1109"/>
      <c r="D24" s="1110"/>
      <c r="E24" s="1110"/>
      <c r="F24" s="1110"/>
      <c r="G24" s="1110"/>
      <c r="H24" s="1111"/>
      <c r="I24" s="13"/>
    </row>
    <row r="25" spans="1:9" ht="15" customHeight="1" x14ac:dyDescent="0.3">
      <c r="A25" s="11"/>
      <c r="B25" s="12"/>
      <c r="C25" s="1109"/>
      <c r="D25" s="1110"/>
      <c r="E25" s="1110"/>
      <c r="F25" s="1110"/>
      <c r="G25" s="1110"/>
      <c r="H25" s="1111"/>
      <c r="I25" s="13"/>
    </row>
    <row r="26" spans="1:9" ht="14.25" customHeight="1" x14ac:dyDescent="0.3">
      <c r="A26" s="11"/>
      <c r="B26" s="12"/>
      <c r="C26" s="1109"/>
      <c r="D26" s="1110"/>
      <c r="E26" s="1110"/>
      <c r="F26" s="1110"/>
      <c r="G26" s="1110"/>
      <c r="H26" s="1111"/>
      <c r="I26" s="13"/>
    </row>
    <row r="27" spans="1:9" ht="15.75" customHeight="1" x14ac:dyDescent="0.3">
      <c r="A27" s="11"/>
      <c r="B27" s="12"/>
      <c r="C27" s="1109"/>
      <c r="D27" s="1110"/>
      <c r="E27" s="1110"/>
      <c r="F27" s="1110"/>
      <c r="G27" s="1110"/>
      <c r="H27" s="1111"/>
      <c r="I27" s="13"/>
    </row>
    <row r="28" spans="1:9" x14ac:dyDescent="0.3">
      <c r="A28" s="11"/>
      <c r="B28" s="12"/>
      <c r="C28" s="1109"/>
      <c r="D28" s="1110"/>
      <c r="E28" s="1110"/>
      <c r="F28" s="1110"/>
      <c r="G28" s="1110"/>
      <c r="H28" s="1111"/>
      <c r="I28" s="13"/>
    </row>
    <row r="29" spans="1:9" ht="17.25" thickBot="1" x14ac:dyDescent="0.35">
      <c r="A29" s="11"/>
      <c r="B29" s="12"/>
      <c r="C29" s="1112"/>
      <c r="D29" s="1113"/>
      <c r="E29" s="1113"/>
      <c r="F29" s="1113"/>
      <c r="G29" s="1113"/>
      <c r="H29" s="1114"/>
      <c r="I29" s="13"/>
    </row>
    <row r="30" spans="1:9" ht="17.25" thickBot="1" x14ac:dyDescent="0.35">
      <c r="A30" s="16"/>
      <c r="B30" s="1"/>
      <c r="C30" s="1"/>
      <c r="D30" s="1"/>
      <c r="E30" s="1"/>
      <c r="F30" s="1"/>
      <c r="G30" s="1"/>
      <c r="H30" s="1"/>
      <c r="I30" s="2"/>
    </row>
    <row r="31" spans="1:9" x14ac:dyDescent="0.3">
      <c r="A31" s="11"/>
      <c r="B31" s="12"/>
      <c r="C31" s="12"/>
      <c r="D31" s="12"/>
      <c r="E31" s="12"/>
      <c r="F31" s="12"/>
      <c r="G31" s="12"/>
      <c r="H31" s="12"/>
      <c r="I31" s="13"/>
    </row>
    <row r="32" spans="1:9" x14ac:dyDescent="0.3">
      <c r="A32" s="14" t="s">
        <v>371</v>
      </c>
      <c r="B32" s="12"/>
      <c r="C32" s="12"/>
      <c r="D32" s="12"/>
      <c r="E32" s="12"/>
      <c r="F32" s="12"/>
      <c r="G32" s="12"/>
      <c r="H32" s="12"/>
      <c r="I32" s="13"/>
    </row>
    <row r="33" spans="1:9" x14ac:dyDescent="0.3">
      <c r="A33" s="11"/>
      <c r="B33" s="12"/>
      <c r="C33" s="12"/>
      <c r="D33" s="12"/>
      <c r="E33" s="12"/>
      <c r="F33" s="12"/>
      <c r="G33" s="12"/>
      <c r="H33" s="12"/>
      <c r="I33" s="13"/>
    </row>
    <row r="34" spans="1:9" x14ac:dyDescent="0.3">
      <c r="A34" s="11"/>
      <c r="B34" s="12"/>
      <c r="C34" s="12"/>
      <c r="D34" s="12"/>
      <c r="E34" s="12"/>
      <c r="F34" s="12"/>
      <c r="G34" s="12"/>
      <c r="H34" s="12"/>
      <c r="I34" s="13"/>
    </row>
    <row r="35" spans="1:9" x14ac:dyDescent="0.3">
      <c r="A35" s="11"/>
      <c r="B35" s="12"/>
      <c r="C35" s="12"/>
      <c r="D35" s="12"/>
      <c r="E35" s="12"/>
      <c r="F35" s="12"/>
      <c r="G35" s="12"/>
      <c r="H35" s="12"/>
      <c r="I35" s="13"/>
    </row>
    <row r="36" spans="1:9" x14ac:dyDescent="0.3">
      <c r="A36" s="11"/>
      <c r="B36" s="12"/>
      <c r="C36" s="12"/>
      <c r="D36" s="12"/>
      <c r="E36" s="12"/>
      <c r="F36" s="12"/>
      <c r="G36" s="12"/>
      <c r="H36" s="12"/>
      <c r="I36" s="13"/>
    </row>
    <row r="37" spans="1:9" x14ac:dyDescent="0.3">
      <c r="A37" s="11"/>
      <c r="B37" s="12"/>
      <c r="C37" s="12"/>
      <c r="D37" s="12"/>
      <c r="E37" s="12"/>
      <c r="F37" s="12"/>
      <c r="G37" s="12"/>
      <c r="H37" s="12"/>
      <c r="I37" s="13"/>
    </row>
    <row r="38" spans="1:9" x14ac:dyDescent="0.3">
      <c r="A38" s="11"/>
      <c r="B38" s="12"/>
      <c r="C38" s="12"/>
      <c r="D38" s="12"/>
      <c r="E38" s="12"/>
      <c r="F38" s="12"/>
      <c r="G38" s="12"/>
      <c r="H38" s="12"/>
      <c r="I38" s="13"/>
    </row>
    <row r="39" spans="1:9" x14ac:dyDescent="0.3">
      <c r="A39" s="11"/>
      <c r="B39" s="12"/>
      <c r="C39" s="12"/>
      <c r="D39" s="12"/>
      <c r="E39" s="12"/>
      <c r="F39" s="12"/>
      <c r="G39" s="12"/>
      <c r="H39" s="12"/>
      <c r="I39" s="13"/>
    </row>
    <row r="40" spans="1:9" ht="17.25" thickBot="1" x14ac:dyDescent="0.35">
      <c r="A40" s="16"/>
      <c r="B40" s="1"/>
      <c r="C40" s="1"/>
      <c r="D40" s="1"/>
      <c r="E40" s="1"/>
      <c r="F40" s="1"/>
      <c r="G40" s="1"/>
      <c r="H40" s="1"/>
      <c r="I40" s="2"/>
    </row>
    <row r="41" spans="1:9" x14ac:dyDescent="0.3">
      <c r="A41" s="3" t="s">
        <v>243</v>
      </c>
    </row>
    <row r="47" spans="1:9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9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5">
    <mergeCell ref="C15:H29"/>
    <mergeCell ref="A1:I1"/>
    <mergeCell ref="A2:I2"/>
    <mergeCell ref="A3:I3"/>
    <mergeCell ref="B4:G4"/>
  </mergeCells>
  <pageMargins left="0.43307086614173229" right="0.31496062992125984" top="0.55118110236220474" bottom="0.74803149606299213" header="0.31496062992125984" footer="0.31496062992125984"/>
  <pageSetup scale="8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49"/>
  <sheetViews>
    <sheetView view="pageBreakPreview" zoomScaleNormal="100" zoomScaleSheetLayoutView="100" workbookViewId="0">
      <selection activeCell="A4" sqref="A4:H4"/>
    </sheetView>
  </sheetViews>
  <sheetFormatPr baseColWidth="10" defaultColWidth="11.28515625" defaultRowHeight="16.5" x14ac:dyDescent="0.3"/>
  <cols>
    <col min="1" max="1" width="3.7109375" style="3" customWidth="1"/>
    <col min="2" max="8" width="11.28515625" style="3"/>
    <col min="9" max="9" width="12.28515625" style="3" customWidth="1"/>
    <col min="10" max="16384" width="11.28515625" style="3"/>
  </cols>
  <sheetData>
    <row r="1" spans="1:10" x14ac:dyDescent="0.3">
      <c r="A1" s="1115" t="str">
        <f>'CPCA-I-01'!A1:G1</f>
        <v>Universidad Tecnológica de Guaymas</v>
      </c>
      <c r="B1" s="1115"/>
      <c r="C1" s="1115"/>
      <c r="D1" s="1115"/>
      <c r="E1" s="1115"/>
      <c r="F1" s="1115"/>
      <c r="G1" s="1115"/>
      <c r="H1" s="1115"/>
      <c r="I1" s="1115"/>
      <c r="J1" s="1115"/>
    </row>
    <row r="2" spans="1:10" x14ac:dyDescent="0.3">
      <c r="A2" s="1116" t="s">
        <v>9</v>
      </c>
      <c r="B2" s="1116"/>
      <c r="C2" s="1116"/>
      <c r="D2" s="1116"/>
      <c r="E2" s="1116"/>
      <c r="F2" s="1116"/>
      <c r="G2" s="1116"/>
      <c r="H2" s="1116"/>
      <c r="I2" s="1116"/>
      <c r="J2" s="1116"/>
    </row>
    <row r="3" spans="1:10" x14ac:dyDescent="0.3">
      <c r="A3" s="1117" t="str">
        <f>'CPCA-I-01'!A3:G3</f>
        <v>Al 31 de diciembre de 2019</v>
      </c>
      <c r="B3" s="1117"/>
      <c r="C3" s="1117"/>
      <c r="D3" s="1117"/>
      <c r="E3" s="1117"/>
      <c r="F3" s="1117"/>
      <c r="G3" s="1117"/>
      <c r="H3" s="1117"/>
      <c r="I3" s="1117"/>
      <c r="J3" s="1117"/>
    </row>
    <row r="4" spans="1:10" ht="18" customHeight="1" thickBot="1" x14ac:dyDescent="0.35">
      <c r="A4" s="1128" t="s">
        <v>1088</v>
      </c>
      <c r="B4" s="1128"/>
      <c r="C4" s="1128"/>
      <c r="D4" s="1128"/>
      <c r="E4" s="1128"/>
      <c r="F4" s="1128"/>
      <c r="G4" s="1128"/>
      <c r="H4" s="1128"/>
      <c r="I4" s="4"/>
    </row>
    <row r="5" spans="1:10" x14ac:dyDescent="0.3">
      <c r="A5" s="8"/>
      <c r="B5" s="9"/>
      <c r="C5" s="9"/>
      <c r="D5" s="9"/>
      <c r="E5" s="9"/>
      <c r="F5" s="9"/>
      <c r="G5" s="9"/>
      <c r="H5" s="9"/>
      <c r="I5" s="9"/>
      <c r="J5" s="10"/>
    </row>
    <row r="6" spans="1:10" x14ac:dyDescent="0.3">
      <c r="A6" s="11"/>
      <c r="B6" s="12"/>
      <c r="C6" s="12"/>
      <c r="D6" s="12"/>
      <c r="E6" s="12"/>
      <c r="F6" s="12"/>
      <c r="G6" s="12"/>
      <c r="H6" s="12"/>
      <c r="I6" s="12"/>
      <c r="J6" s="13"/>
    </row>
    <row r="7" spans="1:10" x14ac:dyDescent="0.3">
      <c r="A7" s="11"/>
      <c r="B7" s="12"/>
      <c r="C7" s="12"/>
      <c r="D7" s="12"/>
      <c r="E7" s="12"/>
      <c r="F7" s="12"/>
      <c r="G7" s="12"/>
      <c r="H7" s="12"/>
      <c r="I7" s="12"/>
      <c r="J7" s="13"/>
    </row>
    <row r="8" spans="1:10" ht="6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</row>
    <row r="9" spans="1:10" ht="9" customHeight="1" thickBot="1" x14ac:dyDescent="0.35">
      <c r="A9" s="11"/>
      <c r="B9" s="12"/>
      <c r="C9" s="12"/>
      <c r="D9" s="12"/>
      <c r="E9" s="12"/>
      <c r="F9" s="12"/>
      <c r="G9" s="12"/>
      <c r="H9" s="12"/>
      <c r="I9" s="12"/>
      <c r="J9" s="13"/>
    </row>
    <row r="10" spans="1:10" ht="16.5" customHeight="1" x14ac:dyDescent="0.3">
      <c r="A10" s="11"/>
      <c r="B10" s="12"/>
      <c r="C10" s="1119" t="s">
        <v>1089</v>
      </c>
      <c r="D10" s="1120"/>
      <c r="E10" s="1120"/>
      <c r="F10" s="1120"/>
      <c r="G10" s="1120"/>
      <c r="H10" s="1121"/>
      <c r="I10" s="12"/>
      <c r="J10" s="13"/>
    </row>
    <row r="11" spans="1:10" x14ac:dyDescent="0.3">
      <c r="A11" s="11"/>
      <c r="B11" s="12"/>
      <c r="C11" s="1122"/>
      <c r="D11" s="1123"/>
      <c r="E11" s="1123"/>
      <c r="F11" s="1123"/>
      <c r="G11" s="1123"/>
      <c r="H11" s="1124"/>
      <c r="I11" s="12"/>
      <c r="J11" s="13"/>
    </row>
    <row r="12" spans="1:10" x14ac:dyDescent="0.3">
      <c r="A12" s="11"/>
      <c r="B12" s="12"/>
      <c r="C12" s="1122"/>
      <c r="D12" s="1123"/>
      <c r="E12" s="1123"/>
      <c r="F12" s="1123"/>
      <c r="G12" s="1123"/>
      <c r="H12" s="1124"/>
      <c r="I12" s="12"/>
      <c r="J12" s="13"/>
    </row>
    <row r="13" spans="1:10" x14ac:dyDescent="0.3">
      <c r="A13" s="11"/>
      <c r="B13" s="12"/>
      <c r="C13" s="1122"/>
      <c r="D13" s="1123"/>
      <c r="E13" s="1123"/>
      <c r="F13" s="1123"/>
      <c r="G13" s="1123"/>
      <c r="H13" s="1124"/>
      <c r="I13" s="12"/>
      <c r="J13" s="13"/>
    </row>
    <row r="14" spans="1:10" x14ac:dyDescent="0.3">
      <c r="A14" s="11"/>
      <c r="B14" s="12"/>
      <c r="C14" s="1122"/>
      <c r="D14" s="1123"/>
      <c r="E14" s="1123"/>
      <c r="F14" s="1123"/>
      <c r="G14" s="1123"/>
      <c r="H14" s="1124"/>
      <c r="I14" s="12"/>
      <c r="J14" s="13"/>
    </row>
    <row r="15" spans="1:10" x14ac:dyDescent="0.3">
      <c r="A15" s="11"/>
      <c r="B15" s="12"/>
      <c r="C15" s="1122"/>
      <c r="D15" s="1123"/>
      <c r="E15" s="1123"/>
      <c r="F15" s="1123"/>
      <c r="G15" s="1123"/>
      <c r="H15" s="1124"/>
      <c r="I15" s="12"/>
      <c r="J15" s="13"/>
    </row>
    <row r="16" spans="1:10" ht="17.25" thickBot="1" x14ac:dyDescent="0.35">
      <c r="A16" s="11"/>
      <c r="B16" s="12"/>
      <c r="C16" s="1125"/>
      <c r="D16" s="1126"/>
      <c r="E16" s="1126"/>
      <c r="F16" s="1126"/>
      <c r="G16" s="1126"/>
      <c r="H16" s="1127"/>
      <c r="I16" s="12"/>
      <c r="J16" s="13"/>
    </row>
    <row r="17" spans="1:10" x14ac:dyDescent="0.3">
      <c r="A17" s="11"/>
      <c r="B17" s="12"/>
      <c r="C17" s="12"/>
      <c r="D17" s="12"/>
      <c r="E17" s="12"/>
      <c r="F17" s="12"/>
      <c r="G17" s="12"/>
      <c r="H17" s="12"/>
      <c r="I17" s="12"/>
      <c r="J17" s="13"/>
    </row>
    <row r="18" spans="1:10" x14ac:dyDescent="0.3">
      <c r="A18" s="11"/>
      <c r="B18" s="12"/>
      <c r="C18" s="19" t="s">
        <v>372</v>
      </c>
      <c r="D18" s="12"/>
      <c r="E18" s="12"/>
      <c r="F18" s="12"/>
      <c r="G18" s="12"/>
      <c r="H18" s="12"/>
      <c r="I18" s="12"/>
      <c r="J18" s="13"/>
    </row>
    <row r="19" spans="1:10" ht="9.75" customHeight="1" thickBot="1" x14ac:dyDescent="0.35">
      <c r="A19" s="11"/>
      <c r="B19" s="12"/>
      <c r="C19" s="19"/>
      <c r="D19" s="12"/>
      <c r="E19" s="12"/>
      <c r="F19" s="12"/>
      <c r="G19" s="12"/>
      <c r="H19" s="12"/>
      <c r="I19" s="12"/>
      <c r="J19" s="13"/>
    </row>
    <row r="20" spans="1:10" x14ac:dyDescent="0.3">
      <c r="A20" s="11"/>
      <c r="B20" s="12"/>
      <c r="C20" s="20" t="s">
        <v>373</v>
      </c>
      <c r="D20" s="21"/>
      <c r="E20" s="21"/>
      <c r="F20" s="21"/>
      <c r="G20" s="21"/>
      <c r="H20" s="22"/>
      <c r="I20" s="12"/>
      <c r="J20" s="13"/>
    </row>
    <row r="21" spans="1:10" x14ac:dyDescent="0.3">
      <c r="A21" s="11"/>
      <c r="B21" s="12"/>
      <c r="C21" s="23" t="s">
        <v>374</v>
      </c>
      <c r="D21" s="24"/>
      <c r="E21" s="24"/>
      <c r="F21" s="24"/>
      <c r="G21" s="24"/>
      <c r="H21" s="25"/>
      <c r="I21" s="12"/>
      <c r="J21" s="13"/>
    </row>
    <row r="22" spans="1:10" x14ac:dyDescent="0.3">
      <c r="A22" s="11"/>
      <c r="B22" s="12"/>
      <c r="C22" s="23" t="s">
        <v>375</v>
      </c>
      <c r="D22" s="24"/>
      <c r="E22" s="24"/>
      <c r="F22" s="24"/>
      <c r="G22" s="24"/>
      <c r="H22" s="25"/>
      <c r="I22" s="12"/>
      <c r="J22" s="13"/>
    </row>
    <row r="23" spans="1:10" ht="17.25" thickBot="1" x14ac:dyDescent="0.35">
      <c r="A23" s="11"/>
      <c r="B23" s="12"/>
      <c r="C23" s="26" t="s">
        <v>376</v>
      </c>
      <c r="D23" s="27"/>
      <c r="E23" s="27"/>
      <c r="F23" s="27"/>
      <c r="G23" s="27"/>
      <c r="H23" s="28"/>
      <c r="I23" s="12"/>
      <c r="J23" s="13"/>
    </row>
    <row r="24" spans="1:10" x14ac:dyDescent="0.3">
      <c r="A24" s="11"/>
      <c r="B24" s="12"/>
      <c r="C24" s="12"/>
      <c r="D24" s="12"/>
      <c r="E24" s="12"/>
      <c r="F24" s="12"/>
      <c r="G24" s="12"/>
      <c r="H24" s="12"/>
      <c r="I24" s="12"/>
      <c r="J24" s="13"/>
    </row>
    <row r="25" spans="1:10" x14ac:dyDescent="0.3">
      <c r="A25" s="29" t="s">
        <v>377</v>
      </c>
      <c r="B25" s="12" t="s">
        <v>378</v>
      </c>
      <c r="C25" s="12"/>
      <c r="D25" s="12"/>
      <c r="E25" s="12"/>
      <c r="F25" s="12"/>
      <c r="G25" s="12"/>
      <c r="H25" s="12"/>
      <c r="I25" s="12"/>
      <c r="J25" s="13"/>
    </row>
    <row r="26" spans="1:10" x14ac:dyDescent="0.3">
      <c r="A26" s="29" t="s">
        <v>379</v>
      </c>
      <c r="B26" s="12" t="s">
        <v>380</v>
      </c>
      <c r="C26" s="12"/>
      <c r="D26" s="12"/>
      <c r="E26" s="12"/>
      <c r="F26" s="12"/>
      <c r="G26" s="12"/>
      <c r="H26" s="12"/>
      <c r="I26" s="12"/>
      <c r="J26" s="13"/>
    </row>
    <row r="27" spans="1:10" x14ac:dyDescent="0.3">
      <c r="A27" s="29" t="s">
        <v>381</v>
      </c>
      <c r="B27" s="12" t="s">
        <v>382</v>
      </c>
      <c r="C27" s="12"/>
      <c r="D27" s="12"/>
      <c r="E27" s="12"/>
      <c r="F27" s="12"/>
      <c r="G27" s="12"/>
      <c r="H27" s="12"/>
      <c r="I27" s="12"/>
      <c r="J27" s="13"/>
    </row>
    <row r="28" spans="1:10" x14ac:dyDescent="0.3">
      <c r="A28" s="29" t="s">
        <v>383</v>
      </c>
      <c r="B28" s="30" t="s">
        <v>384</v>
      </c>
      <c r="C28" s="12"/>
      <c r="D28" s="12"/>
      <c r="E28" s="12"/>
      <c r="F28" s="12"/>
      <c r="G28" s="12"/>
      <c r="H28" s="12"/>
      <c r="I28" s="12"/>
      <c r="J28" s="13"/>
    </row>
    <row r="29" spans="1:10" x14ac:dyDescent="0.3">
      <c r="A29" s="29" t="s">
        <v>385</v>
      </c>
      <c r="B29" s="30" t="s">
        <v>386</v>
      </c>
      <c r="C29" s="12"/>
      <c r="D29" s="12"/>
      <c r="E29" s="12"/>
      <c r="F29" s="12"/>
      <c r="G29" s="12"/>
      <c r="H29" s="12"/>
      <c r="I29" s="12"/>
      <c r="J29" s="13"/>
    </row>
    <row r="30" spans="1:10" x14ac:dyDescent="0.3">
      <c r="A30" s="29" t="s">
        <v>387</v>
      </c>
      <c r="B30" s="30" t="s">
        <v>388</v>
      </c>
      <c r="C30" s="12"/>
      <c r="D30" s="12"/>
      <c r="E30" s="12"/>
      <c r="F30" s="12"/>
      <c r="G30" s="12"/>
      <c r="H30" s="12"/>
      <c r="I30" s="12"/>
      <c r="J30" s="13"/>
    </row>
    <row r="31" spans="1:10" x14ac:dyDescent="0.3">
      <c r="A31" s="29" t="s">
        <v>389</v>
      </c>
      <c r="B31" s="30" t="s">
        <v>390</v>
      </c>
      <c r="C31" s="12"/>
      <c r="D31" s="12"/>
      <c r="E31" s="12"/>
      <c r="F31" s="12"/>
      <c r="G31" s="12"/>
      <c r="H31" s="12"/>
      <c r="I31" s="12"/>
      <c r="J31" s="13"/>
    </row>
    <row r="32" spans="1:10" x14ac:dyDescent="0.3">
      <c r="A32" s="29" t="s">
        <v>391</v>
      </c>
      <c r="B32" s="30" t="s">
        <v>392</v>
      </c>
      <c r="C32" s="12"/>
      <c r="D32" s="12"/>
      <c r="E32" s="12"/>
      <c r="F32" s="12"/>
      <c r="G32" s="12"/>
      <c r="H32" s="12"/>
      <c r="I32" s="12"/>
      <c r="J32" s="13"/>
    </row>
    <row r="33" spans="1:10" x14ac:dyDescent="0.3">
      <c r="A33" s="29" t="s">
        <v>393</v>
      </c>
      <c r="B33" s="30" t="s">
        <v>394</v>
      </c>
      <c r="C33" s="12"/>
      <c r="D33" s="12"/>
      <c r="E33" s="12"/>
      <c r="F33" s="12"/>
      <c r="G33" s="12"/>
      <c r="H33" s="12"/>
      <c r="I33" s="12"/>
      <c r="J33" s="13"/>
    </row>
    <row r="34" spans="1:10" x14ac:dyDescent="0.3">
      <c r="A34" s="29" t="s">
        <v>395</v>
      </c>
      <c r="B34" s="30" t="s">
        <v>396</v>
      </c>
      <c r="C34" s="12"/>
      <c r="D34" s="12"/>
      <c r="E34" s="12"/>
      <c r="F34" s="12"/>
      <c r="G34" s="12"/>
      <c r="H34" s="12"/>
      <c r="I34" s="12"/>
      <c r="J34" s="13"/>
    </row>
    <row r="35" spans="1:10" x14ac:dyDescent="0.3">
      <c r="A35" s="29" t="s">
        <v>397</v>
      </c>
      <c r="B35" s="30" t="s">
        <v>398</v>
      </c>
      <c r="C35" s="12"/>
      <c r="D35" s="12"/>
      <c r="E35" s="12"/>
      <c r="F35" s="12"/>
      <c r="G35" s="12"/>
      <c r="H35" s="12"/>
      <c r="I35" s="12"/>
      <c r="J35" s="13"/>
    </row>
    <row r="36" spans="1:10" x14ac:dyDescent="0.3">
      <c r="A36" s="29" t="s">
        <v>399</v>
      </c>
      <c r="B36" s="30" t="s">
        <v>400</v>
      </c>
      <c r="C36" s="12"/>
      <c r="D36" s="12"/>
      <c r="E36" s="12"/>
      <c r="F36" s="12"/>
      <c r="G36" s="12"/>
      <c r="H36" s="12"/>
      <c r="I36" s="12"/>
      <c r="J36" s="13"/>
    </row>
    <row r="37" spans="1:10" x14ac:dyDescent="0.3">
      <c r="A37" s="29" t="s">
        <v>401</v>
      </c>
      <c r="B37" s="30" t="s">
        <v>402</v>
      </c>
      <c r="C37" s="12"/>
      <c r="D37" s="12"/>
      <c r="E37" s="12"/>
      <c r="F37" s="12"/>
      <c r="G37" s="12"/>
      <c r="H37" s="12"/>
      <c r="I37" s="12"/>
      <c r="J37" s="13"/>
    </row>
    <row r="38" spans="1:10" x14ac:dyDescent="0.3">
      <c r="A38" s="29" t="s">
        <v>403</v>
      </c>
      <c r="B38" s="30" t="s">
        <v>404</v>
      </c>
      <c r="C38" s="12"/>
      <c r="D38" s="12"/>
      <c r="E38" s="12"/>
      <c r="F38" s="12"/>
      <c r="G38" s="12"/>
      <c r="H38" s="12"/>
      <c r="I38" s="12"/>
      <c r="J38" s="13"/>
    </row>
    <row r="39" spans="1:10" x14ac:dyDescent="0.3">
      <c r="A39" s="29" t="s">
        <v>405</v>
      </c>
      <c r="B39" s="30" t="s">
        <v>406</v>
      </c>
      <c r="C39" s="12"/>
      <c r="D39" s="12"/>
      <c r="E39" s="12"/>
      <c r="F39" s="12"/>
      <c r="G39" s="12"/>
      <c r="H39" s="12"/>
      <c r="I39" s="12"/>
      <c r="J39" s="13"/>
    </row>
    <row r="40" spans="1:10" x14ac:dyDescent="0.3">
      <c r="A40" s="29" t="s">
        <v>407</v>
      </c>
      <c r="B40" s="30" t="s">
        <v>408</v>
      </c>
      <c r="C40" s="12"/>
      <c r="D40" s="12"/>
      <c r="E40" s="12"/>
      <c r="F40" s="12"/>
      <c r="G40" s="12"/>
      <c r="H40" s="12"/>
      <c r="I40" s="12"/>
      <c r="J40" s="13"/>
    </row>
    <row r="41" spans="1:10" x14ac:dyDescent="0.3">
      <c r="A41" s="29" t="s">
        <v>409</v>
      </c>
      <c r="B41" s="30" t="s">
        <v>410</v>
      </c>
      <c r="C41" s="12"/>
      <c r="D41" s="12"/>
      <c r="E41" s="12"/>
      <c r="F41" s="12"/>
      <c r="G41" s="12"/>
      <c r="H41" s="12"/>
      <c r="I41" s="12"/>
      <c r="J41" s="13"/>
    </row>
    <row r="42" spans="1:10" x14ac:dyDescent="0.3">
      <c r="A42" s="11"/>
      <c r="B42" s="12"/>
      <c r="C42" s="12"/>
      <c r="D42" s="12"/>
      <c r="E42" s="12"/>
      <c r="F42" s="12"/>
      <c r="G42" s="12"/>
      <c r="H42" s="12"/>
      <c r="I42" s="12"/>
      <c r="J42" s="13"/>
    </row>
    <row r="43" spans="1:10" x14ac:dyDescent="0.3">
      <c r="A43" s="11"/>
      <c r="B43" s="12"/>
      <c r="C43" s="12"/>
      <c r="D43" s="12"/>
      <c r="E43" s="12"/>
      <c r="F43" s="12"/>
      <c r="G43" s="12"/>
      <c r="H43" s="12"/>
      <c r="I43" s="12"/>
      <c r="J43" s="13"/>
    </row>
    <row r="44" spans="1:10" x14ac:dyDescent="0.3">
      <c r="A44" s="11"/>
      <c r="B44" s="12"/>
      <c r="C44" s="12"/>
      <c r="D44" s="12"/>
      <c r="E44" s="12"/>
      <c r="F44" s="12"/>
      <c r="G44" s="12"/>
      <c r="H44" s="12"/>
      <c r="I44" s="12"/>
      <c r="J44" s="13"/>
    </row>
    <row r="45" spans="1:10" x14ac:dyDescent="0.3">
      <c r="A45" s="11"/>
      <c r="B45" s="12"/>
      <c r="C45" s="12"/>
      <c r="D45" s="12"/>
      <c r="E45" s="12"/>
      <c r="F45" s="12"/>
      <c r="G45" s="12"/>
      <c r="H45" s="12"/>
      <c r="I45" s="12"/>
      <c r="J45" s="13"/>
    </row>
    <row r="46" spans="1:10" x14ac:dyDescent="0.3">
      <c r="A46" s="11"/>
      <c r="B46" s="12"/>
      <c r="C46" s="12"/>
      <c r="D46" s="12"/>
      <c r="E46" s="12"/>
      <c r="F46" s="12"/>
      <c r="G46" s="12"/>
      <c r="H46" s="12"/>
      <c r="I46" s="12"/>
      <c r="J46" s="13"/>
    </row>
    <row r="47" spans="1:10" x14ac:dyDescent="0.3">
      <c r="A47" s="11"/>
      <c r="B47" s="12"/>
      <c r="C47" s="12"/>
      <c r="D47" s="12"/>
      <c r="E47" s="12"/>
      <c r="F47" s="12"/>
      <c r="G47" s="12"/>
      <c r="H47" s="12"/>
      <c r="I47" s="12"/>
      <c r="J47" s="13"/>
    </row>
    <row r="48" spans="1:10" x14ac:dyDescent="0.3">
      <c r="A48" s="11"/>
      <c r="B48" s="12"/>
      <c r="C48" s="12"/>
      <c r="D48" s="12"/>
      <c r="E48" s="12"/>
      <c r="F48" s="12"/>
      <c r="G48" s="12"/>
      <c r="H48" s="12"/>
      <c r="I48" s="19"/>
      <c r="J48" s="13"/>
    </row>
    <row r="49" spans="1:10" ht="17.25" thickBot="1" x14ac:dyDescent="0.35">
      <c r="A49" s="16"/>
      <c r="B49" s="1"/>
      <c r="C49" s="1"/>
      <c r="D49" s="1"/>
      <c r="E49" s="1"/>
      <c r="F49" s="1"/>
      <c r="G49" s="1"/>
      <c r="H49" s="1"/>
      <c r="I49" s="1"/>
      <c r="J49" s="2"/>
    </row>
  </sheetData>
  <mergeCells count="5">
    <mergeCell ref="C10:H16"/>
    <mergeCell ref="A1:J1"/>
    <mergeCell ref="A2:J2"/>
    <mergeCell ref="A3:J3"/>
    <mergeCell ref="A4:H4"/>
  </mergeCells>
  <pageMargins left="0.43307086614173229" right="0.35433070866141736" top="0.47244094488188981" bottom="0.62992125984251968" header="0.31496062992125984" footer="0.31496062992125984"/>
  <pageSetup scale="9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57"/>
  <sheetViews>
    <sheetView view="pageBreakPreview" topLeftCell="A31" zoomScaleNormal="100" zoomScaleSheetLayoutView="100" workbookViewId="0">
      <selection activeCell="D15" sqref="D15"/>
    </sheetView>
  </sheetViews>
  <sheetFormatPr baseColWidth="10" defaultColWidth="11.28515625" defaultRowHeight="16.5" x14ac:dyDescent="0.25"/>
  <cols>
    <col min="1" max="1" width="1.140625" style="233" customWidth="1"/>
    <col min="2" max="2" width="31.7109375" style="233" customWidth="1"/>
    <col min="3" max="4" width="14.28515625" style="121" customWidth="1"/>
    <col min="5" max="5" width="13.140625" style="121" customWidth="1"/>
    <col min="6" max="6" width="14" style="121" customWidth="1"/>
    <col min="7" max="7" width="15" style="121" customWidth="1"/>
    <col min="8" max="8" width="14.28515625" style="121" customWidth="1"/>
    <col min="9" max="16384" width="11.28515625" style="121"/>
  </cols>
  <sheetData>
    <row r="1" spans="1:8" x14ac:dyDescent="0.25">
      <c r="A1" s="1068" t="str">
        <f>'CPCA-I-01'!A1:G1</f>
        <v>Universidad Tecnológica de Guaymas</v>
      </c>
      <c r="B1" s="1068"/>
      <c r="C1" s="1068"/>
      <c r="D1" s="1068"/>
      <c r="E1" s="1068"/>
      <c r="F1" s="1068"/>
      <c r="G1" s="1068"/>
      <c r="H1" s="1068"/>
    </row>
    <row r="2" spans="1:8" s="163" customFormat="1" ht="15.75" x14ac:dyDescent="0.25">
      <c r="A2" s="1068" t="s">
        <v>11</v>
      </c>
      <c r="B2" s="1068"/>
      <c r="C2" s="1068"/>
      <c r="D2" s="1068"/>
      <c r="E2" s="1068"/>
      <c r="F2" s="1068"/>
      <c r="G2" s="1068"/>
      <c r="H2" s="1068"/>
    </row>
    <row r="3" spans="1:8" s="163" customFormat="1" x14ac:dyDescent="0.25">
      <c r="A3" s="1069" t="str">
        <f>'CPCA-I-03'!A3:D3</f>
        <v>Del 01 de enero al 31 de diciembre de 2019</v>
      </c>
      <c r="B3" s="1069"/>
      <c r="C3" s="1069"/>
      <c r="D3" s="1069"/>
      <c r="E3" s="1069"/>
      <c r="F3" s="1069"/>
      <c r="G3" s="1069"/>
      <c r="H3" s="1069"/>
    </row>
    <row r="4" spans="1:8" s="165" customFormat="1" ht="17.25" thickBot="1" x14ac:dyDescent="0.3">
      <c r="A4" s="164"/>
      <c r="B4" s="164"/>
      <c r="C4" s="1070"/>
      <c r="D4" s="1070"/>
      <c r="E4" s="1070"/>
      <c r="F4" s="1070"/>
      <c r="G4" s="530"/>
      <c r="H4" s="52"/>
    </row>
    <row r="5" spans="1:8" s="204" customFormat="1" ht="17.25" thickBot="1" x14ac:dyDescent="0.3">
      <c r="A5" s="1149" t="s">
        <v>996</v>
      </c>
      <c r="B5" s="1150"/>
      <c r="C5" s="1144" t="s">
        <v>430</v>
      </c>
      <c r="D5" s="1145"/>
      <c r="E5" s="1145"/>
      <c r="F5" s="1145"/>
      <c r="G5" s="1146"/>
      <c r="H5" s="815"/>
    </row>
    <row r="6" spans="1:8" s="204" customFormat="1" ht="39" thickBot="1" x14ac:dyDescent="0.3">
      <c r="A6" s="1151"/>
      <c r="B6" s="1152"/>
      <c r="C6" s="961" t="s">
        <v>997</v>
      </c>
      <c r="D6" s="961" t="s">
        <v>411</v>
      </c>
      <c r="E6" s="961" t="s">
        <v>434</v>
      </c>
      <c r="F6" s="962" t="s">
        <v>761</v>
      </c>
      <c r="G6" s="962" t="s">
        <v>998</v>
      </c>
      <c r="H6" s="963" t="s">
        <v>412</v>
      </c>
    </row>
    <row r="7" spans="1:8" s="204" customFormat="1" ht="17.25" thickBot="1" x14ac:dyDescent="0.3">
      <c r="A7" s="1153"/>
      <c r="B7" s="1154"/>
      <c r="C7" s="218" t="s">
        <v>413</v>
      </c>
      <c r="D7" s="218" t="s">
        <v>414</v>
      </c>
      <c r="E7" s="218" t="s">
        <v>415</v>
      </c>
      <c r="F7" s="816" t="s">
        <v>416</v>
      </c>
      <c r="G7" s="816" t="s">
        <v>417</v>
      </c>
      <c r="H7" s="218" t="s">
        <v>418</v>
      </c>
    </row>
    <row r="8" spans="1:8" s="204" customFormat="1" ht="8.25" customHeight="1" x14ac:dyDescent="0.25">
      <c r="A8" s="208"/>
      <c r="B8" s="812"/>
      <c r="C8" s="817"/>
      <c r="D8" s="817"/>
      <c r="E8" s="818"/>
      <c r="F8" s="817"/>
      <c r="G8" s="817"/>
      <c r="H8" s="818"/>
    </row>
    <row r="9" spans="1:8" ht="17.100000000000001" customHeight="1" x14ac:dyDescent="0.25">
      <c r="A9" s="209"/>
      <c r="B9" s="813" t="s">
        <v>198</v>
      </c>
      <c r="C9" s="819"/>
      <c r="D9" s="819"/>
      <c r="E9" s="820">
        <f>C9+D9</f>
        <v>0</v>
      </c>
      <c r="F9" s="819"/>
      <c r="G9" s="819"/>
      <c r="H9" s="820">
        <f>G9-C9</f>
        <v>0</v>
      </c>
    </row>
    <row r="10" spans="1:8" ht="17.100000000000001" customHeight="1" x14ac:dyDescent="0.25">
      <c r="A10" s="209"/>
      <c r="B10" s="813" t="s">
        <v>199</v>
      </c>
      <c r="C10" s="819">
        <v>0</v>
      </c>
      <c r="D10" s="819">
        <v>0</v>
      </c>
      <c r="E10" s="820">
        <f t="shared" ref="E10:E18" si="0">C10+D10</f>
        <v>0</v>
      </c>
      <c r="F10" s="819">
        <v>0</v>
      </c>
      <c r="G10" s="819">
        <v>0</v>
      </c>
      <c r="H10" s="820">
        <f t="shared" ref="H10:H19" si="1">G10-C10</f>
        <v>0</v>
      </c>
    </row>
    <row r="11" spans="1:8" ht="17.100000000000001" customHeight="1" x14ac:dyDescent="0.25">
      <c r="A11" s="209"/>
      <c r="B11" s="813" t="s">
        <v>419</v>
      </c>
      <c r="C11" s="819">
        <v>0</v>
      </c>
      <c r="D11" s="819"/>
      <c r="E11" s="820">
        <f t="shared" si="0"/>
        <v>0</v>
      </c>
      <c r="F11" s="819"/>
      <c r="G11" s="819"/>
      <c r="H11" s="820">
        <f t="shared" si="1"/>
        <v>0</v>
      </c>
    </row>
    <row r="12" spans="1:8" ht="17.100000000000001" customHeight="1" x14ac:dyDescent="0.25">
      <c r="A12" s="209"/>
      <c r="B12" s="813" t="s">
        <v>201</v>
      </c>
      <c r="C12" s="819">
        <v>0</v>
      </c>
      <c r="D12" s="819"/>
      <c r="E12" s="820">
        <f t="shared" si="0"/>
        <v>0</v>
      </c>
      <c r="F12" s="819"/>
      <c r="G12" s="819"/>
      <c r="H12" s="820">
        <f t="shared" si="1"/>
        <v>0</v>
      </c>
    </row>
    <row r="13" spans="1:8" ht="17.100000000000001" customHeight="1" x14ac:dyDescent="0.25">
      <c r="A13" s="209"/>
      <c r="B13" s="813" t="s">
        <v>420</v>
      </c>
      <c r="C13" s="819">
        <v>0</v>
      </c>
      <c r="D13" s="819"/>
      <c r="E13" s="820">
        <f t="shared" si="0"/>
        <v>0</v>
      </c>
      <c r="F13" s="819"/>
      <c r="G13" s="821"/>
      <c r="H13" s="820">
        <f t="shared" si="1"/>
        <v>0</v>
      </c>
    </row>
    <row r="14" spans="1:8" ht="17.100000000000001" customHeight="1" x14ac:dyDescent="0.25">
      <c r="A14" s="209"/>
      <c r="B14" s="813" t="s">
        <v>421</v>
      </c>
      <c r="C14" s="819">
        <v>0</v>
      </c>
      <c r="D14" s="819"/>
      <c r="E14" s="820">
        <f t="shared" si="0"/>
        <v>0</v>
      </c>
      <c r="F14" s="819"/>
      <c r="G14" s="819"/>
      <c r="H14" s="820">
        <f t="shared" si="1"/>
        <v>0</v>
      </c>
    </row>
    <row r="15" spans="1:8" ht="29.25" customHeight="1" x14ac:dyDescent="0.25">
      <c r="A15" s="209"/>
      <c r="B15" s="813" t="s">
        <v>999</v>
      </c>
      <c r="C15" s="819">
        <v>2763050</v>
      </c>
      <c r="D15" s="819">
        <v>429.45</v>
      </c>
      <c r="E15" s="820">
        <f t="shared" si="0"/>
        <v>2763479.45</v>
      </c>
      <c r="F15" s="819">
        <v>2640934.33</v>
      </c>
      <c r="G15" s="819">
        <v>2640934.33</v>
      </c>
      <c r="H15" s="820">
        <f t="shared" si="1"/>
        <v>-122115.66999999993</v>
      </c>
    </row>
    <row r="16" spans="1:8" ht="55.5" customHeight="1" x14ac:dyDescent="0.25">
      <c r="A16" s="209"/>
      <c r="B16" s="813" t="s">
        <v>1000</v>
      </c>
      <c r="C16" s="819"/>
      <c r="D16" s="819"/>
      <c r="E16" s="820">
        <f t="shared" si="0"/>
        <v>0</v>
      </c>
      <c r="F16" s="819"/>
      <c r="G16" s="819"/>
      <c r="H16" s="820">
        <f t="shared" si="1"/>
        <v>0</v>
      </c>
    </row>
    <row r="17" spans="1:8" ht="25.5" x14ac:dyDescent="0.25">
      <c r="A17" s="209"/>
      <c r="B17" s="813" t="s">
        <v>1004</v>
      </c>
      <c r="C17" s="819">
        <v>12093431</v>
      </c>
      <c r="D17" s="819">
        <v>14725365.109999999</v>
      </c>
      <c r="E17" s="820">
        <f t="shared" si="0"/>
        <v>26818796.109999999</v>
      </c>
      <c r="F17" s="819">
        <v>26672968.109999999</v>
      </c>
      <c r="G17" s="819">
        <v>26672968.109999999</v>
      </c>
      <c r="H17" s="820">
        <f t="shared" si="1"/>
        <v>14579537.109999999</v>
      </c>
    </row>
    <row r="18" spans="1:8" ht="17.100000000000001" customHeight="1" thickBot="1" x14ac:dyDescent="0.3">
      <c r="A18" s="210"/>
      <c r="B18" s="814" t="s">
        <v>422</v>
      </c>
      <c r="C18" s="822"/>
      <c r="D18" s="822"/>
      <c r="E18" s="823">
        <f t="shared" si="0"/>
        <v>0</v>
      </c>
      <c r="F18" s="822"/>
      <c r="G18" s="822"/>
      <c r="H18" s="823">
        <f t="shared" si="1"/>
        <v>0</v>
      </c>
    </row>
    <row r="19" spans="1:8" s="234" customFormat="1" ht="28.5" customHeight="1" thickBot="1" x14ac:dyDescent="0.3">
      <c r="A19" s="1140" t="s">
        <v>249</v>
      </c>
      <c r="B19" s="1141"/>
      <c r="C19" s="824">
        <f>C9+C10+C11+C12+C13+C14+C15+C16+C17+C18</f>
        <v>14856481</v>
      </c>
      <c r="D19" s="824">
        <f>D9+D10+D11+D12+D13+D14+D15+D16+D17+D18</f>
        <v>14725794.559999999</v>
      </c>
      <c r="E19" s="824">
        <f>E9+E10+E11+E12+E13+E14+E15+E16+E17+E18</f>
        <v>29582275.559999999</v>
      </c>
      <c r="F19" s="824">
        <f>F9+F10+F11+F12+F13+F14+F15+F16+F17+F18</f>
        <v>29313902.439999998</v>
      </c>
      <c r="G19" s="824">
        <f>G9+G10+G11+G12+G13+G14+G15+G16+G17+G18</f>
        <v>29313902.439999998</v>
      </c>
      <c r="H19" s="824">
        <f t="shared" si="1"/>
        <v>14457421.439999998</v>
      </c>
    </row>
    <row r="20" spans="1:8" ht="22.5" customHeight="1" thickBot="1" x14ac:dyDescent="0.3">
      <c r="A20" s="211"/>
      <c r="B20" s="211"/>
      <c r="C20" s="212"/>
      <c r="D20" s="212"/>
      <c r="E20" s="212"/>
      <c r="F20" s="213"/>
      <c r="G20" s="801" t="s">
        <v>1001</v>
      </c>
      <c r="H20" s="802">
        <f>IF(($G$19-$C$19)&lt;=0,"",$G$19-$C$19)</f>
        <v>14457421.439999998</v>
      </c>
    </row>
    <row r="21" spans="1:8" ht="10.5" customHeight="1" thickBot="1" x14ac:dyDescent="0.3">
      <c r="A21" s="214"/>
      <c r="B21" s="214"/>
      <c r="C21" s="215"/>
      <c r="D21" s="215"/>
      <c r="E21" s="215"/>
      <c r="F21" s="216"/>
      <c r="G21" s="217"/>
      <c r="H21" s="213"/>
    </row>
    <row r="22" spans="1:8" s="204" customFormat="1" ht="17.25" thickBot="1" x14ac:dyDescent="0.3">
      <c r="A22" s="1134" t="s">
        <v>1002</v>
      </c>
      <c r="B22" s="1135"/>
      <c r="C22" s="1144" t="s">
        <v>430</v>
      </c>
      <c r="D22" s="1145"/>
      <c r="E22" s="1145"/>
      <c r="F22" s="1145"/>
      <c r="G22" s="1146"/>
      <c r="H22" s="815"/>
    </row>
    <row r="23" spans="1:8" s="204" customFormat="1" ht="39" thickBot="1" x14ac:dyDescent="0.3">
      <c r="A23" s="1136"/>
      <c r="B23" s="1137"/>
      <c r="C23" s="961" t="s">
        <v>997</v>
      </c>
      <c r="D23" s="961" t="s">
        <v>411</v>
      </c>
      <c r="E23" s="961" t="s">
        <v>434</v>
      </c>
      <c r="F23" s="962" t="s">
        <v>761</v>
      </c>
      <c r="G23" s="962" t="s">
        <v>998</v>
      </c>
      <c r="H23" s="963" t="s">
        <v>412</v>
      </c>
    </row>
    <row r="24" spans="1:8" s="204" customFormat="1" ht="17.25" thickBot="1" x14ac:dyDescent="0.3">
      <c r="A24" s="1138"/>
      <c r="B24" s="1139"/>
      <c r="C24" s="218" t="s">
        <v>413</v>
      </c>
      <c r="D24" s="218" t="s">
        <v>414</v>
      </c>
      <c r="E24" s="218" t="s">
        <v>415</v>
      </c>
      <c r="F24" s="816" t="s">
        <v>416</v>
      </c>
      <c r="G24" s="816" t="s">
        <v>417</v>
      </c>
      <c r="H24" s="218" t="s">
        <v>418</v>
      </c>
    </row>
    <row r="25" spans="1:8" s="219" customFormat="1" ht="48" customHeight="1" x14ac:dyDescent="0.25">
      <c r="A25" s="1147" t="s">
        <v>1003</v>
      </c>
      <c r="B25" s="1148"/>
      <c r="C25" s="478">
        <f t="shared" ref="C25:H25" si="2">SUM(C26,C27,C28,C29,C30,C31,C32,C33)</f>
        <v>0</v>
      </c>
      <c r="D25" s="478">
        <f t="shared" si="2"/>
        <v>0</v>
      </c>
      <c r="E25" s="478">
        <f t="shared" si="2"/>
        <v>0</v>
      </c>
      <c r="F25" s="478">
        <f t="shared" si="2"/>
        <v>0</v>
      </c>
      <c r="G25" s="478">
        <f t="shared" si="2"/>
        <v>0</v>
      </c>
      <c r="H25" s="478">
        <f t="shared" si="2"/>
        <v>0</v>
      </c>
    </row>
    <row r="26" spans="1:8" s="219" customFormat="1" ht="17.100000000000001" customHeight="1" x14ac:dyDescent="0.25">
      <c r="A26" s="220" t="s">
        <v>423</v>
      </c>
      <c r="B26" s="221"/>
      <c r="C26" s="479">
        <v>0</v>
      </c>
      <c r="D26" s="479">
        <v>0</v>
      </c>
      <c r="E26" s="480">
        <f>C26+D26</f>
        <v>0</v>
      </c>
      <c r="F26" s="479">
        <v>0</v>
      </c>
      <c r="G26" s="479">
        <v>0</v>
      </c>
      <c r="H26" s="481">
        <f>G26-C26</f>
        <v>0</v>
      </c>
    </row>
    <row r="27" spans="1:8" s="219" customFormat="1" ht="17.100000000000001" customHeight="1" x14ac:dyDescent="0.25">
      <c r="A27" s="220"/>
      <c r="B27" s="225" t="s">
        <v>199</v>
      </c>
      <c r="C27" s="479"/>
      <c r="D27" s="479"/>
      <c r="E27" s="480"/>
      <c r="F27" s="479"/>
      <c r="G27" s="479"/>
      <c r="H27" s="481"/>
    </row>
    <row r="28" spans="1:8" s="219" customFormat="1" ht="17.100000000000001" customHeight="1" x14ac:dyDescent="0.25">
      <c r="A28" s="220" t="s">
        <v>419</v>
      </c>
      <c r="B28" s="221"/>
      <c r="C28" s="479"/>
      <c r="D28" s="479"/>
      <c r="E28" s="480">
        <f t="shared" ref="E28:E42" si="3">C28+D28</f>
        <v>0</v>
      </c>
      <c r="F28" s="479"/>
      <c r="G28" s="479"/>
      <c r="H28" s="481">
        <f t="shared" ref="H28:H42" si="4">G28-C28</f>
        <v>0</v>
      </c>
    </row>
    <row r="29" spans="1:8" s="219" customFormat="1" x14ac:dyDescent="0.25">
      <c r="A29" s="1142" t="s">
        <v>201</v>
      </c>
      <c r="B29" s="1143"/>
      <c r="C29" s="479"/>
      <c r="D29" s="479"/>
      <c r="E29" s="480">
        <f t="shared" si="3"/>
        <v>0</v>
      </c>
      <c r="F29" s="479"/>
      <c r="G29" s="479"/>
      <c r="H29" s="481">
        <f t="shared" si="4"/>
        <v>0</v>
      </c>
    </row>
    <row r="30" spans="1:8" s="219" customFormat="1" ht="17.100000000000001" customHeight="1" x14ac:dyDescent="0.25">
      <c r="A30" s="1142" t="s">
        <v>1020</v>
      </c>
      <c r="B30" s="1143"/>
      <c r="C30" s="479"/>
      <c r="D30" s="479"/>
      <c r="E30" s="480">
        <f t="shared" si="3"/>
        <v>0</v>
      </c>
      <c r="F30" s="479"/>
      <c r="G30" s="479"/>
      <c r="H30" s="481">
        <f t="shared" si="4"/>
        <v>0</v>
      </c>
    </row>
    <row r="31" spans="1:8" ht="17.100000000000001" customHeight="1" x14ac:dyDescent="0.25">
      <c r="A31" s="1142" t="s">
        <v>1021</v>
      </c>
      <c r="B31" s="1143" t="s">
        <v>424</v>
      </c>
      <c r="C31" s="482"/>
      <c r="D31" s="482"/>
      <c r="E31" s="480">
        <f t="shared" si="3"/>
        <v>0</v>
      </c>
      <c r="F31" s="482"/>
      <c r="G31" s="482"/>
      <c r="H31" s="481">
        <f t="shared" si="4"/>
        <v>0</v>
      </c>
    </row>
    <row r="32" spans="1:8" s="219" customFormat="1" ht="51" customHeight="1" x14ac:dyDescent="0.25">
      <c r="A32" s="964"/>
      <c r="B32" s="965" t="s">
        <v>1000</v>
      </c>
      <c r="C32" s="479"/>
      <c r="D32" s="479"/>
      <c r="E32" s="480">
        <f t="shared" si="3"/>
        <v>0</v>
      </c>
      <c r="F32" s="479"/>
      <c r="G32" s="479"/>
      <c r="H32" s="481">
        <f t="shared" si="4"/>
        <v>0</v>
      </c>
    </row>
    <row r="33" spans="1:8" s="219" customFormat="1" ht="27.75" customHeight="1" x14ac:dyDescent="0.25">
      <c r="A33" s="1142" t="s">
        <v>1004</v>
      </c>
      <c r="B33" s="1143"/>
      <c r="C33" s="479"/>
      <c r="D33" s="479"/>
      <c r="E33" s="480">
        <f t="shared" si="3"/>
        <v>0</v>
      </c>
      <c r="F33" s="479"/>
      <c r="G33" s="479"/>
      <c r="H33" s="481">
        <f t="shared" si="4"/>
        <v>0</v>
      </c>
    </row>
    <row r="34" spans="1:8" s="219" customFormat="1" ht="8.25" customHeight="1" x14ac:dyDescent="0.25">
      <c r="A34" s="222"/>
      <c r="B34" s="223"/>
      <c r="C34" s="479"/>
      <c r="D34" s="479"/>
      <c r="E34" s="480"/>
      <c r="F34" s="479"/>
      <c r="G34" s="479"/>
      <c r="H34" s="481"/>
    </row>
    <row r="35" spans="1:8" s="219" customFormat="1" ht="66.75" customHeight="1" x14ac:dyDescent="0.25">
      <c r="A35" s="1132" t="s">
        <v>1005</v>
      </c>
      <c r="B35" s="1133"/>
      <c r="C35" s="478">
        <f t="shared" ref="C35:H35" si="5">SUM(C36:C39)</f>
        <v>14856481</v>
      </c>
      <c r="D35" s="478">
        <f t="shared" si="5"/>
        <v>14725794.559999999</v>
      </c>
      <c r="E35" s="478">
        <f t="shared" si="5"/>
        <v>29582275.559999999</v>
      </c>
      <c r="F35" s="478">
        <f t="shared" si="5"/>
        <v>29313902.439999998</v>
      </c>
      <c r="G35" s="478">
        <f t="shared" si="5"/>
        <v>29313902.439999998</v>
      </c>
      <c r="H35" s="478">
        <f t="shared" si="5"/>
        <v>14457421.439999999</v>
      </c>
    </row>
    <row r="36" spans="1:8" s="219" customFormat="1" ht="17.100000000000001" customHeight="1" x14ac:dyDescent="0.25">
      <c r="A36" s="224"/>
      <c r="B36" s="225" t="s">
        <v>199</v>
      </c>
      <c r="C36" s="479">
        <v>0</v>
      </c>
      <c r="D36" s="479"/>
      <c r="E36" s="480">
        <f t="shared" si="3"/>
        <v>0</v>
      </c>
      <c r="F36" s="479"/>
      <c r="G36" s="479"/>
      <c r="H36" s="481">
        <f t="shared" si="4"/>
        <v>0</v>
      </c>
    </row>
    <row r="37" spans="1:8" s="219" customFormat="1" ht="17.100000000000001" customHeight="1" x14ac:dyDescent="0.25">
      <c r="A37" s="224"/>
      <c r="B37" s="225" t="s">
        <v>1020</v>
      </c>
      <c r="C37" s="479">
        <v>0</v>
      </c>
      <c r="D37" s="479"/>
      <c r="E37" s="480">
        <f t="shared" si="3"/>
        <v>0</v>
      </c>
      <c r="F37" s="479"/>
      <c r="G37" s="479"/>
      <c r="H37" s="481">
        <f t="shared" si="4"/>
        <v>0</v>
      </c>
    </row>
    <row r="38" spans="1:8" s="219" customFormat="1" ht="30.75" customHeight="1" x14ac:dyDescent="0.25">
      <c r="A38" s="224"/>
      <c r="B38" s="966" t="s">
        <v>1022</v>
      </c>
      <c r="C38" s="479">
        <f>+C15</f>
        <v>2763050</v>
      </c>
      <c r="D38" s="479">
        <f>+D15</f>
        <v>429.45</v>
      </c>
      <c r="E38" s="480">
        <f t="shared" si="3"/>
        <v>2763479.45</v>
      </c>
      <c r="F38" s="479">
        <f>+F15</f>
        <v>2640934.33</v>
      </c>
      <c r="G38" s="479">
        <f>+G15</f>
        <v>2640934.33</v>
      </c>
      <c r="H38" s="481">
        <f t="shared" si="4"/>
        <v>-122115.66999999993</v>
      </c>
    </row>
    <row r="39" spans="1:8" s="219" customFormat="1" ht="29.25" customHeight="1" x14ac:dyDescent="0.25">
      <c r="A39" s="224"/>
      <c r="B39" s="226" t="s">
        <v>1004</v>
      </c>
      <c r="C39" s="479">
        <f>+C17</f>
        <v>12093431</v>
      </c>
      <c r="D39" s="479">
        <f>+D17</f>
        <v>14725365.109999999</v>
      </c>
      <c r="E39" s="480">
        <f t="shared" si="3"/>
        <v>26818796.109999999</v>
      </c>
      <c r="F39" s="479">
        <f>+F17</f>
        <v>26672968.109999999</v>
      </c>
      <c r="G39" s="479">
        <f>+G17</f>
        <v>26672968.109999999</v>
      </c>
      <c r="H39" s="481">
        <f t="shared" si="4"/>
        <v>14579537.109999999</v>
      </c>
    </row>
    <row r="40" spans="1:8" s="219" customFormat="1" ht="6" customHeight="1" x14ac:dyDescent="0.25">
      <c r="A40" s="224"/>
      <c r="B40" s="225"/>
      <c r="C40" s="479"/>
      <c r="D40" s="479"/>
      <c r="E40" s="480"/>
      <c r="F40" s="479"/>
      <c r="G40" s="479"/>
      <c r="H40" s="481"/>
    </row>
    <row r="41" spans="1:8" s="219" customFormat="1" ht="17.100000000000001" customHeight="1" x14ac:dyDescent="0.25">
      <c r="A41" s="222" t="s">
        <v>426</v>
      </c>
      <c r="B41" s="223"/>
      <c r="C41" s="478">
        <f t="shared" ref="C41:H41" si="6">C42</f>
        <v>0</v>
      </c>
      <c r="D41" s="478">
        <f t="shared" si="6"/>
        <v>0</v>
      </c>
      <c r="E41" s="478">
        <f t="shared" si="6"/>
        <v>0</v>
      </c>
      <c r="F41" s="478">
        <f t="shared" si="6"/>
        <v>0</v>
      </c>
      <c r="G41" s="478">
        <f t="shared" si="6"/>
        <v>0</v>
      </c>
      <c r="H41" s="478">
        <f t="shared" si="6"/>
        <v>0</v>
      </c>
    </row>
    <row r="42" spans="1:8" s="219" customFormat="1" ht="17.100000000000001" customHeight="1" x14ac:dyDescent="0.25">
      <c r="A42" s="222"/>
      <c r="B42" s="227" t="s">
        <v>422</v>
      </c>
      <c r="C42" s="479">
        <v>0</v>
      </c>
      <c r="D42" s="479"/>
      <c r="E42" s="480">
        <f t="shared" si="3"/>
        <v>0</v>
      </c>
      <c r="F42" s="479"/>
      <c r="G42" s="479"/>
      <c r="H42" s="481">
        <f t="shared" si="4"/>
        <v>0</v>
      </c>
    </row>
    <row r="43" spans="1:8" s="219" customFormat="1" ht="12.75" customHeight="1" thickBot="1" x14ac:dyDescent="0.3">
      <c r="A43" s="228"/>
      <c r="B43" s="229"/>
      <c r="C43" s="483"/>
      <c r="D43" s="483"/>
      <c r="E43" s="484"/>
      <c r="F43" s="483"/>
      <c r="G43" s="483"/>
      <c r="H43" s="485"/>
    </row>
    <row r="44" spans="1:8" ht="21.75" customHeight="1" thickBot="1" x14ac:dyDescent="0.3">
      <c r="A44" s="1130" t="s">
        <v>249</v>
      </c>
      <c r="B44" s="1131"/>
      <c r="C44" s="800">
        <f t="shared" ref="C44:H44" si="7">C25+C35+C41</f>
        <v>14856481</v>
      </c>
      <c r="D44" s="800">
        <f t="shared" si="7"/>
        <v>14725794.559999999</v>
      </c>
      <c r="E44" s="800">
        <f t="shared" si="7"/>
        <v>29582275.559999999</v>
      </c>
      <c r="F44" s="800">
        <f t="shared" si="7"/>
        <v>29313902.439999998</v>
      </c>
      <c r="G44" s="800">
        <f t="shared" si="7"/>
        <v>29313902.439999998</v>
      </c>
      <c r="H44" s="800">
        <f t="shared" si="7"/>
        <v>14457421.439999999</v>
      </c>
    </row>
    <row r="45" spans="1:8" ht="23.25" customHeight="1" thickBot="1" x14ac:dyDescent="0.3">
      <c r="A45" s="211"/>
      <c r="B45" s="211"/>
      <c r="C45" s="230"/>
      <c r="D45" s="230"/>
      <c r="E45" s="230"/>
      <c r="F45" s="231"/>
      <c r="G45" s="803" t="s">
        <v>1001</v>
      </c>
      <c r="H45" s="804">
        <f>IF(($G$44-$C$44)&lt;=0,"",$G$44-$C$44)</f>
        <v>14457421.439999998</v>
      </c>
    </row>
    <row r="46" spans="1:8" ht="23.25" customHeight="1" x14ac:dyDescent="0.25">
      <c r="A46" s="214"/>
      <c r="B46" s="214"/>
      <c r="C46" s="579"/>
      <c r="D46" s="579"/>
      <c r="E46" s="579"/>
      <c r="F46" s="580"/>
      <c r="G46" s="581"/>
      <c r="H46" s="581"/>
    </row>
    <row r="47" spans="1:8" ht="23.25" customHeight="1" x14ac:dyDescent="0.25">
      <c r="A47" s="214"/>
      <c r="B47" s="214"/>
      <c r="C47" s="579"/>
      <c r="D47" s="579"/>
      <c r="E47" s="579"/>
      <c r="F47" s="580"/>
      <c r="G47" s="581"/>
      <c r="H47" s="581"/>
    </row>
    <row r="48" spans="1:8" ht="23.25" customHeight="1" x14ac:dyDescent="0.25">
      <c r="A48" s="214"/>
      <c r="B48" s="214"/>
      <c r="C48" s="579"/>
      <c r="D48" s="579"/>
      <c r="E48" s="579"/>
      <c r="F48" s="580"/>
      <c r="G48" s="581"/>
      <c r="H48" s="581"/>
    </row>
    <row r="49" spans="1:8" s="974" customFormat="1" ht="15.75" customHeight="1" x14ac:dyDescent="0.25">
      <c r="A49" s="970"/>
      <c r="B49" s="971" t="s">
        <v>1029</v>
      </c>
      <c r="C49" s="972"/>
      <c r="D49" s="972"/>
      <c r="E49" s="972"/>
      <c r="F49" s="972"/>
      <c r="G49" s="973"/>
      <c r="H49" s="973"/>
    </row>
    <row r="50" spans="1:8" s="974" customFormat="1" ht="12.75" customHeight="1" x14ac:dyDescent="0.25">
      <c r="A50" s="970"/>
      <c r="B50" s="971" t="s">
        <v>1030</v>
      </c>
      <c r="C50" s="972"/>
      <c r="D50" s="972"/>
      <c r="E50" s="972"/>
      <c r="F50" s="972"/>
      <c r="G50" s="973"/>
      <c r="H50" s="973"/>
    </row>
    <row r="51" spans="1:8" s="974" customFormat="1" ht="26.25" customHeight="1" x14ac:dyDescent="0.25">
      <c r="A51" s="970"/>
      <c r="B51" s="1129" t="s">
        <v>1031</v>
      </c>
      <c r="C51" s="1129"/>
      <c r="D51" s="1129"/>
      <c r="E51" s="1129"/>
      <c r="F51" s="1129"/>
      <c r="G51" s="1129"/>
      <c r="H51" s="1129"/>
    </row>
    <row r="52" spans="1:8" ht="23.25" customHeight="1" x14ac:dyDescent="0.25">
      <c r="A52" s="214"/>
      <c r="B52" s="214"/>
      <c r="C52" s="579"/>
      <c r="D52" s="579"/>
      <c r="E52" s="579"/>
      <c r="F52" s="580"/>
      <c r="G52" s="581"/>
      <c r="H52" s="581"/>
    </row>
    <row r="53" spans="1:8" ht="8.25" customHeight="1" x14ac:dyDescent="0.25">
      <c r="A53" s="232"/>
      <c r="B53" s="121"/>
    </row>
    <row r="54" spans="1:8" x14ac:dyDescent="0.25">
      <c r="A54" s="235"/>
      <c r="B54" s="121"/>
      <c r="H54" s="434"/>
    </row>
    <row r="55" spans="1:8" x14ac:dyDescent="0.25">
      <c r="A55" s="236"/>
      <c r="B55" s="237" t="s">
        <v>427</v>
      </c>
      <c r="C55" s="238"/>
      <c r="D55" s="238"/>
      <c r="E55" s="238"/>
      <c r="F55" s="238"/>
      <c r="G55" s="238"/>
      <c r="H55" s="238"/>
    </row>
    <row r="56" spans="1:8" x14ac:dyDescent="0.25">
      <c r="A56" s="236"/>
      <c r="B56" s="237" t="s">
        <v>428</v>
      </c>
      <c r="C56" s="238"/>
      <c r="D56" s="238"/>
      <c r="E56" s="238"/>
      <c r="F56" s="238"/>
      <c r="G56" s="238"/>
      <c r="H56" s="238"/>
    </row>
    <row r="57" spans="1:8" x14ac:dyDescent="0.25">
      <c r="A57" s="236"/>
      <c r="B57" s="237"/>
      <c r="C57" s="238"/>
      <c r="D57" s="238"/>
      <c r="E57" s="238"/>
      <c r="F57" s="238"/>
      <c r="G57" s="238"/>
      <c r="H57" s="238"/>
    </row>
  </sheetData>
  <sheetProtection formatColumns="0" formatRows="0" insertHyperlinks="0"/>
  <mergeCells count="17">
    <mergeCell ref="A1:H1"/>
    <mergeCell ref="A2:H2"/>
    <mergeCell ref="A3:H3"/>
    <mergeCell ref="C4:F4"/>
    <mergeCell ref="C5:G5"/>
    <mergeCell ref="A5:B7"/>
    <mergeCell ref="B51:H51"/>
    <mergeCell ref="A44:B44"/>
    <mergeCell ref="A35:B35"/>
    <mergeCell ref="A22:B24"/>
    <mergeCell ref="A19:B19"/>
    <mergeCell ref="A29:B29"/>
    <mergeCell ref="A31:B31"/>
    <mergeCell ref="A33:B33"/>
    <mergeCell ref="C22:G22"/>
    <mergeCell ref="A25:B25"/>
    <mergeCell ref="A30:B30"/>
  </mergeCells>
  <printOptions horizontalCentered="1"/>
  <pageMargins left="0.39370078740157483" right="0.39370078740157483" top="0.19685039370078741" bottom="0.11811023622047245" header="0.31496062992125984" footer="0.31496062992125984"/>
  <pageSetup scale="90" fitToHeight="2" orientation="landscape" r:id="rId1"/>
  <rowBreaks count="2" manualBreakCount="2">
    <brk id="21" max="7" man="1"/>
    <brk id="47" max="16383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0"/>
  <sheetViews>
    <sheetView view="pageBreakPreview" topLeftCell="A64" zoomScale="130" zoomScaleNormal="120" zoomScaleSheetLayoutView="130" workbookViewId="0">
      <selection activeCell="E66" sqref="E66"/>
    </sheetView>
  </sheetViews>
  <sheetFormatPr baseColWidth="10" defaultColWidth="11.42578125" defaultRowHeight="15" x14ac:dyDescent="0.25"/>
  <cols>
    <col min="1" max="1" width="1.85546875" customWidth="1"/>
    <col min="2" max="2" width="0.85546875" customWidth="1"/>
    <col min="3" max="3" width="48.28515625" customWidth="1"/>
    <col min="4" max="4" width="11.7109375" bestFit="1" customWidth="1"/>
    <col min="5" max="5" width="12.85546875" customWidth="1"/>
    <col min="7" max="8" width="12.28515625" bestFit="1" customWidth="1"/>
  </cols>
  <sheetData>
    <row r="1" spans="1:9" ht="15.75" x14ac:dyDescent="0.25">
      <c r="A1" s="1043" t="str">
        <f>'CPCA-I-01'!A1:G1</f>
        <v>Universidad Tecnológica de Guaymas</v>
      </c>
      <c r="B1" s="1043"/>
      <c r="C1" s="1043"/>
      <c r="D1" s="1043"/>
      <c r="E1" s="1043"/>
      <c r="F1" s="1043"/>
      <c r="G1" s="1043"/>
      <c r="H1" s="1043"/>
      <c r="I1" s="1043"/>
    </row>
    <row r="2" spans="1:9" ht="15.75" customHeight="1" x14ac:dyDescent="0.25">
      <c r="A2" s="1041" t="s">
        <v>429</v>
      </c>
      <c r="B2" s="1041"/>
      <c r="C2" s="1041"/>
      <c r="D2" s="1041"/>
      <c r="E2" s="1041"/>
      <c r="F2" s="1041"/>
      <c r="G2" s="1041"/>
      <c r="H2" s="1041"/>
      <c r="I2" s="1041"/>
    </row>
    <row r="3" spans="1:9" ht="15.75" customHeight="1" x14ac:dyDescent="0.25">
      <c r="A3" s="1178" t="str">
        <f>'CPCA-I-10'!A3:K3</f>
        <v>Del 01 de enero al 31 de diciembre de 2019</v>
      </c>
      <c r="B3" s="1178"/>
      <c r="C3" s="1178"/>
      <c r="D3" s="1178"/>
      <c r="E3" s="1178"/>
      <c r="F3" s="1178"/>
      <c r="G3" s="1178"/>
      <c r="H3" s="1178"/>
      <c r="I3" s="1178"/>
    </row>
    <row r="4" spans="1:9" ht="15.75" customHeight="1" thickBot="1" x14ac:dyDescent="0.3">
      <c r="A4" s="1097"/>
      <c r="B4" s="1097"/>
      <c r="C4" s="1097"/>
      <c r="D4" s="1097"/>
      <c r="E4" s="1097"/>
      <c r="F4" s="1097"/>
      <c r="G4" s="1097"/>
      <c r="H4" s="1097"/>
      <c r="I4" s="1097"/>
    </row>
    <row r="5" spans="1:9" ht="15.75" thickBot="1" x14ac:dyDescent="0.3">
      <c r="A5" s="1179"/>
      <c r="B5" s="1180"/>
      <c r="C5" s="1181"/>
      <c r="D5" s="1182" t="s">
        <v>430</v>
      </c>
      <c r="E5" s="1183"/>
      <c r="F5" s="1183"/>
      <c r="G5" s="1183"/>
      <c r="H5" s="1184"/>
      <c r="I5" s="1185" t="s">
        <v>431</v>
      </c>
    </row>
    <row r="6" spans="1:9" x14ac:dyDescent="0.25">
      <c r="A6" s="1188" t="s">
        <v>246</v>
      </c>
      <c r="B6" s="1189"/>
      <c r="C6" s="1190"/>
      <c r="D6" s="1185" t="s">
        <v>432</v>
      </c>
      <c r="E6" s="1194" t="s">
        <v>433</v>
      </c>
      <c r="F6" s="1185" t="s">
        <v>434</v>
      </c>
      <c r="G6" s="1185" t="s">
        <v>435</v>
      </c>
      <c r="H6" s="1185" t="s">
        <v>436</v>
      </c>
      <c r="I6" s="1186"/>
    </row>
    <row r="7" spans="1:9" ht="15.75" thickBot="1" x14ac:dyDescent="0.3">
      <c r="A7" s="1191" t="s">
        <v>437</v>
      </c>
      <c r="B7" s="1192"/>
      <c r="C7" s="1193"/>
      <c r="D7" s="1187"/>
      <c r="E7" s="1195"/>
      <c r="F7" s="1187"/>
      <c r="G7" s="1187"/>
      <c r="H7" s="1187"/>
      <c r="I7" s="1187"/>
    </row>
    <row r="8" spans="1:9" x14ac:dyDescent="0.25">
      <c r="A8" s="1173"/>
      <c r="B8" s="1174"/>
      <c r="C8" s="1175"/>
      <c r="D8" s="761"/>
      <c r="E8" s="761"/>
      <c r="F8" s="761"/>
      <c r="G8" s="761"/>
      <c r="H8" s="761"/>
      <c r="I8" s="761"/>
    </row>
    <row r="9" spans="1:9" x14ac:dyDescent="0.25">
      <c r="A9" s="1157" t="s">
        <v>438</v>
      </c>
      <c r="B9" s="1158"/>
      <c r="C9" s="1177"/>
      <c r="D9" s="662"/>
      <c r="E9" s="662"/>
      <c r="F9" s="662"/>
      <c r="G9" s="662"/>
      <c r="H9" s="662"/>
      <c r="I9" s="662"/>
    </row>
    <row r="10" spans="1:9" x14ac:dyDescent="0.25">
      <c r="A10" s="776"/>
      <c r="B10" s="1165" t="s">
        <v>439</v>
      </c>
      <c r="C10" s="1161"/>
      <c r="D10" s="664">
        <v>0</v>
      </c>
      <c r="E10" s="664">
        <v>0</v>
      </c>
      <c r="F10" s="664">
        <f t="shared" ref="F10:F16" si="0">+D10+E10</f>
        <v>0</v>
      </c>
      <c r="G10" s="664">
        <v>0</v>
      </c>
      <c r="H10" s="664">
        <v>0</v>
      </c>
      <c r="I10" s="663">
        <f>+H10-D10</f>
        <v>0</v>
      </c>
    </row>
    <row r="11" spans="1:9" x14ac:dyDescent="0.25">
      <c r="A11" s="776"/>
      <c r="B11" s="1165" t="s">
        <v>440</v>
      </c>
      <c r="C11" s="1161"/>
      <c r="D11" s="664">
        <v>0</v>
      </c>
      <c r="E11" s="664">
        <v>0</v>
      </c>
      <c r="F11" s="664">
        <f t="shared" si="0"/>
        <v>0</v>
      </c>
      <c r="G11" s="664">
        <v>0</v>
      </c>
      <c r="H11" s="664">
        <v>0</v>
      </c>
      <c r="I11" s="663">
        <f t="shared" ref="I11:I16" si="1">+H11-D11</f>
        <v>0</v>
      </c>
    </row>
    <row r="12" spans="1:9" x14ac:dyDescent="0.25">
      <c r="A12" s="776"/>
      <c r="B12" s="1165" t="s">
        <v>441</v>
      </c>
      <c r="C12" s="1161"/>
      <c r="D12" s="664">
        <v>0</v>
      </c>
      <c r="E12" s="664">
        <v>0</v>
      </c>
      <c r="F12" s="664">
        <f t="shared" si="0"/>
        <v>0</v>
      </c>
      <c r="G12" s="664">
        <v>0</v>
      </c>
      <c r="H12" s="664">
        <v>0</v>
      </c>
      <c r="I12" s="663">
        <f t="shared" si="1"/>
        <v>0</v>
      </c>
    </row>
    <row r="13" spans="1:9" x14ac:dyDescent="0.25">
      <c r="A13" s="776"/>
      <c r="B13" s="1165" t="s">
        <v>442</v>
      </c>
      <c r="C13" s="1161"/>
      <c r="D13" s="664">
        <v>0</v>
      </c>
      <c r="E13" s="664">
        <v>0</v>
      </c>
      <c r="F13" s="664">
        <f t="shared" si="0"/>
        <v>0</v>
      </c>
      <c r="G13" s="664">
        <v>0</v>
      </c>
      <c r="H13" s="664">
        <v>0</v>
      </c>
      <c r="I13" s="663">
        <f t="shared" si="1"/>
        <v>0</v>
      </c>
    </row>
    <row r="14" spans="1:9" x14ac:dyDescent="0.25">
      <c r="A14" s="776"/>
      <c r="B14" s="1165" t="s">
        <v>443</v>
      </c>
      <c r="C14" s="1161"/>
      <c r="D14" s="664">
        <v>0</v>
      </c>
      <c r="E14" s="664">
        <v>0</v>
      </c>
      <c r="F14" s="664">
        <f t="shared" si="0"/>
        <v>0</v>
      </c>
      <c r="G14" s="664">
        <v>0</v>
      </c>
      <c r="H14" s="664">
        <v>0</v>
      </c>
      <c r="I14" s="663">
        <f t="shared" si="1"/>
        <v>0</v>
      </c>
    </row>
    <row r="15" spans="1:9" x14ac:dyDescent="0.25">
      <c r="A15" s="776"/>
      <c r="B15" s="1165" t="s">
        <v>444</v>
      </c>
      <c r="C15" s="1161"/>
      <c r="D15" s="664">
        <v>0</v>
      </c>
      <c r="E15" s="664">
        <v>0</v>
      </c>
      <c r="F15" s="664">
        <f t="shared" si="0"/>
        <v>0</v>
      </c>
      <c r="G15" s="664">
        <v>0</v>
      </c>
      <c r="H15" s="664"/>
      <c r="I15" s="663">
        <f t="shared" si="1"/>
        <v>0</v>
      </c>
    </row>
    <row r="16" spans="1:9" x14ac:dyDescent="0.25">
      <c r="A16" s="776"/>
      <c r="B16" s="1165" t="s">
        <v>1006</v>
      </c>
      <c r="C16" s="1161"/>
      <c r="D16" s="664">
        <f>+'CPCA-II-01'!C15</f>
        <v>2763050</v>
      </c>
      <c r="E16" s="664">
        <f>+'CPCA-II-01'!D15</f>
        <v>429.45</v>
      </c>
      <c r="F16" s="664">
        <f t="shared" si="0"/>
        <v>2763479.45</v>
      </c>
      <c r="G16" s="664">
        <f>+'CPCA-II-01'!F15</f>
        <v>2640934.33</v>
      </c>
      <c r="H16" s="664">
        <f>+'CPCA-II-01'!G15</f>
        <v>2640934.33</v>
      </c>
      <c r="I16" s="663">
        <f t="shared" si="1"/>
        <v>-122115.66999999993</v>
      </c>
    </row>
    <row r="17" spans="1:9" x14ac:dyDescent="0.25">
      <c r="A17" s="1176"/>
      <c r="B17" s="1165" t="s">
        <v>445</v>
      </c>
      <c r="C17" s="1161"/>
      <c r="D17" s="1170">
        <f t="shared" ref="D17:I17" si="2">SUM(D19:D29)</f>
        <v>0</v>
      </c>
      <c r="E17" s="1170">
        <f t="shared" si="2"/>
        <v>0</v>
      </c>
      <c r="F17" s="1170">
        <f t="shared" si="2"/>
        <v>0</v>
      </c>
      <c r="G17" s="1170">
        <f t="shared" si="2"/>
        <v>0</v>
      </c>
      <c r="H17" s="1170">
        <f t="shared" si="2"/>
        <v>0</v>
      </c>
      <c r="I17" s="1170">
        <f t="shared" si="2"/>
        <v>0</v>
      </c>
    </row>
    <row r="18" spans="1:9" x14ac:dyDescent="0.25">
      <c r="A18" s="1176"/>
      <c r="B18" s="1165" t="s">
        <v>446</v>
      </c>
      <c r="C18" s="1161"/>
      <c r="D18" s="1170"/>
      <c r="E18" s="1170"/>
      <c r="F18" s="1170"/>
      <c r="G18" s="1170"/>
      <c r="H18" s="1170"/>
      <c r="I18" s="1170"/>
    </row>
    <row r="19" spans="1:9" x14ac:dyDescent="0.25">
      <c r="A19" s="776"/>
      <c r="B19" s="774"/>
      <c r="C19" s="775" t="s">
        <v>447</v>
      </c>
      <c r="D19" s="664">
        <v>0</v>
      </c>
      <c r="E19" s="664">
        <v>0</v>
      </c>
      <c r="F19" s="664">
        <f t="shared" ref="F19:F29" si="3">+D19+E19</f>
        <v>0</v>
      </c>
      <c r="G19" s="664">
        <v>0</v>
      </c>
      <c r="H19" s="664">
        <v>0</v>
      </c>
      <c r="I19" s="663">
        <f>+H19-D19</f>
        <v>0</v>
      </c>
    </row>
    <row r="20" spans="1:9" x14ac:dyDescent="0.25">
      <c r="A20" s="776"/>
      <c r="B20" s="774"/>
      <c r="C20" s="775" t="s">
        <v>448</v>
      </c>
      <c r="D20" s="664">
        <v>0</v>
      </c>
      <c r="E20" s="664">
        <v>0</v>
      </c>
      <c r="F20" s="664">
        <f t="shared" si="3"/>
        <v>0</v>
      </c>
      <c r="G20" s="664">
        <v>0</v>
      </c>
      <c r="H20" s="664">
        <v>0</v>
      </c>
      <c r="I20" s="663">
        <f t="shared" ref="I20:I36" si="4">+H20-D20</f>
        <v>0</v>
      </c>
    </row>
    <row r="21" spans="1:9" x14ac:dyDescent="0.25">
      <c r="A21" s="776"/>
      <c r="B21" s="774"/>
      <c r="C21" s="775" t="s">
        <v>449</v>
      </c>
      <c r="D21" s="664">
        <v>0</v>
      </c>
      <c r="E21" s="664">
        <v>0</v>
      </c>
      <c r="F21" s="664">
        <f t="shared" si="3"/>
        <v>0</v>
      </c>
      <c r="G21" s="664">
        <v>0</v>
      </c>
      <c r="H21" s="664">
        <v>0</v>
      </c>
      <c r="I21" s="663">
        <f t="shared" si="4"/>
        <v>0</v>
      </c>
    </row>
    <row r="22" spans="1:9" x14ac:dyDescent="0.25">
      <c r="A22" s="776"/>
      <c r="B22" s="774"/>
      <c r="C22" s="775" t="s">
        <v>450</v>
      </c>
      <c r="D22" s="664">
        <v>0</v>
      </c>
      <c r="E22" s="664">
        <v>0</v>
      </c>
      <c r="F22" s="664">
        <f t="shared" si="3"/>
        <v>0</v>
      </c>
      <c r="G22" s="664">
        <v>0</v>
      </c>
      <c r="H22" s="664">
        <v>0</v>
      </c>
      <c r="I22" s="663">
        <f t="shared" si="4"/>
        <v>0</v>
      </c>
    </row>
    <row r="23" spans="1:9" x14ac:dyDescent="0.25">
      <c r="A23" s="776"/>
      <c r="B23" s="774"/>
      <c r="C23" s="775" t="s">
        <v>451</v>
      </c>
      <c r="D23" s="664">
        <v>0</v>
      </c>
      <c r="E23" s="664">
        <v>0</v>
      </c>
      <c r="F23" s="664">
        <f t="shared" si="3"/>
        <v>0</v>
      </c>
      <c r="G23" s="664">
        <v>0</v>
      </c>
      <c r="H23" s="664">
        <v>0</v>
      </c>
      <c r="I23" s="663">
        <f t="shared" si="4"/>
        <v>0</v>
      </c>
    </row>
    <row r="24" spans="1:9" x14ac:dyDescent="0.25">
      <c r="A24" s="776"/>
      <c r="B24" s="774"/>
      <c r="C24" s="775" t="s">
        <v>452</v>
      </c>
      <c r="D24" s="664">
        <v>0</v>
      </c>
      <c r="E24" s="664">
        <v>0</v>
      </c>
      <c r="F24" s="664">
        <f t="shared" si="3"/>
        <v>0</v>
      </c>
      <c r="G24" s="664">
        <v>0</v>
      </c>
      <c r="H24" s="664">
        <v>0</v>
      </c>
      <c r="I24" s="663">
        <f t="shared" si="4"/>
        <v>0</v>
      </c>
    </row>
    <row r="25" spans="1:9" x14ac:dyDescent="0.25">
      <c r="A25" s="776"/>
      <c r="B25" s="774"/>
      <c r="C25" s="775" t="s">
        <v>453</v>
      </c>
      <c r="D25" s="664">
        <v>0</v>
      </c>
      <c r="E25" s="664">
        <v>0</v>
      </c>
      <c r="F25" s="664">
        <f t="shared" si="3"/>
        <v>0</v>
      </c>
      <c r="G25" s="664">
        <v>0</v>
      </c>
      <c r="H25" s="664">
        <v>0</v>
      </c>
      <c r="I25" s="663">
        <f t="shared" si="4"/>
        <v>0</v>
      </c>
    </row>
    <row r="26" spans="1:9" x14ac:dyDescent="0.25">
      <c r="A26" s="776"/>
      <c r="B26" s="774"/>
      <c r="C26" s="775" t="s">
        <v>454</v>
      </c>
      <c r="D26" s="664">
        <v>0</v>
      </c>
      <c r="E26" s="664">
        <v>0</v>
      </c>
      <c r="F26" s="664">
        <f t="shared" si="3"/>
        <v>0</v>
      </c>
      <c r="G26" s="664">
        <v>0</v>
      </c>
      <c r="H26" s="664">
        <v>0</v>
      </c>
      <c r="I26" s="663">
        <f t="shared" si="4"/>
        <v>0</v>
      </c>
    </row>
    <row r="27" spans="1:9" x14ac:dyDescent="0.25">
      <c r="A27" s="776"/>
      <c r="B27" s="774"/>
      <c r="C27" s="775" t="s">
        <v>455</v>
      </c>
      <c r="D27" s="664">
        <v>0</v>
      </c>
      <c r="E27" s="664">
        <v>0</v>
      </c>
      <c r="F27" s="664">
        <f t="shared" si="3"/>
        <v>0</v>
      </c>
      <c r="G27" s="664">
        <v>0</v>
      </c>
      <c r="H27" s="664">
        <v>0</v>
      </c>
      <c r="I27" s="663">
        <f t="shared" si="4"/>
        <v>0</v>
      </c>
    </row>
    <row r="28" spans="1:9" x14ac:dyDescent="0.25">
      <c r="A28" s="776"/>
      <c r="B28" s="774"/>
      <c r="C28" s="775" t="s">
        <v>456</v>
      </c>
      <c r="D28" s="664">
        <v>0</v>
      </c>
      <c r="E28" s="664">
        <v>0</v>
      </c>
      <c r="F28" s="664">
        <f t="shared" si="3"/>
        <v>0</v>
      </c>
      <c r="G28" s="664">
        <v>0</v>
      </c>
      <c r="H28" s="664">
        <v>0</v>
      </c>
      <c r="I28" s="663">
        <f t="shared" si="4"/>
        <v>0</v>
      </c>
    </row>
    <row r="29" spans="1:9" x14ac:dyDescent="0.25">
      <c r="A29" s="776"/>
      <c r="B29" s="774"/>
      <c r="C29" s="775" t="s">
        <v>457</v>
      </c>
      <c r="D29" s="664">
        <v>0</v>
      </c>
      <c r="E29" s="664">
        <v>0</v>
      </c>
      <c r="F29" s="664">
        <f t="shared" si="3"/>
        <v>0</v>
      </c>
      <c r="G29" s="664">
        <v>0</v>
      </c>
      <c r="H29" s="664">
        <v>0</v>
      </c>
      <c r="I29" s="663">
        <f t="shared" si="4"/>
        <v>0</v>
      </c>
    </row>
    <row r="30" spans="1:9" x14ac:dyDescent="0.25">
      <c r="A30" s="776"/>
      <c r="B30" s="1165" t="s">
        <v>458</v>
      </c>
      <c r="C30" s="1161"/>
      <c r="D30" s="663">
        <f t="shared" ref="D30:I30" si="5">SUM(D31:D35)</f>
        <v>0</v>
      </c>
      <c r="E30" s="663">
        <f t="shared" si="5"/>
        <v>0</v>
      </c>
      <c r="F30" s="663">
        <f t="shared" si="5"/>
        <v>0</v>
      </c>
      <c r="G30" s="663">
        <f t="shared" si="5"/>
        <v>0</v>
      </c>
      <c r="H30" s="663">
        <f t="shared" si="5"/>
        <v>0</v>
      </c>
      <c r="I30" s="663">
        <f t="shared" si="5"/>
        <v>0</v>
      </c>
    </row>
    <row r="31" spans="1:9" x14ac:dyDescent="0.25">
      <c r="A31" s="776"/>
      <c r="B31" s="774"/>
      <c r="C31" s="775" t="s">
        <v>459</v>
      </c>
      <c r="D31" s="664">
        <v>0</v>
      </c>
      <c r="E31" s="664">
        <v>0</v>
      </c>
      <c r="F31" s="664">
        <v>0</v>
      </c>
      <c r="G31" s="664"/>
      <c r="H31" s="664">
        <v>0</v>
      </c>
      <c r="I31" s="663">
        <f t="shared" si="4"/>
        <v>0</v>
      </c>
    </row>
    <row r="32" spans="1:9" x14ac:dyDescent="0.25">
      <c r="A32" s="776"/>
      <c r="B32" s="774"/>
      <c r="C32" s="775" t="s">
        <v>460</v>
      </c>
      <c r="D32" s="664">
        <v>0</v>
      </c>
      <c r="E32" s="664">
        <v>0</v>
      </c>
      <c r="F32" s="664">
        <f t="shared" ref="F32:F36" si="6">+D32+E32</f>
        <v>0</v>
      </c>
      <c r="G32" s="664"/>
      <c r="H32" s="664">
        <v>0</v>
      </c>
      <c r="I32" s="663">
        <f t="shared" si="4"/>
        <v>0</v>
      </c>
    </row>
    <row r="33" spans="1:9" ht="15.75" thickBot="1" x14ac:dyDescent="0.3">
      <c r="A33" s="630"/>
      <c r="B33" s="709"/>
      <c r="C33" s="764" t="s">
        <v>461</v>
      </c>
      <c r="D33" s="665">
        <v>0</v>
      </c>
      <c r="E33" s="665">
        <v>0</v>
      </c>
      <c r="F33" s="665">
        <f t="shared" si="6"/>
        <v>0</v>
      </c>
      <c r="G33" s="665"/>
      <c r="H33" s="665"/>
      <c r="I33" s="737">
        <f t="shared" si="4"/>
        <v>0</v>
      </c>
    </row>
    <row r="34" spans="1:9" x14ac:dyDescent="0.25">
      <c r="A34" s="776"/>
      <c r="B34" s="774"/>
      <c r="C34" s="775" t="s">
        <v>462</v>
      </c>
      <c r="D34" s="664">
        <v>0</v>
      </c>
      <c r="E34" s="664">
        <v>0</v>
      </c>
      <c r="F34" s="664">
        <f t="shared" si="6"/>
        <v>0</v>
      </c>
      <c r="G34" s="664"/>
      <c r="H34" s="664"/>
      <c r="I34" s="663">
        <f t="shared" si="4"/>
        <v>0</v>
      </c>
    </row>
    <row r="35" spans="1:9" x14ac:dyDescent="0.25">
      <c r="A35" s="776"/>
      <c r="B35" s="774"/>
      <c r="C35" s="775" t="s">
        <v>463</v>
      </c>
      <c r="D35" s="664">
        <v>0</v>
      </c>
      <c r="E35" s="664">
        <v>0</v>
      </c>
      <c r="F35" s="664">
        <f t="shared" si="6"/>
        <v>0</v>
      </c>
      <c r="G35" s="664"/>
      <c r="H35" s="664"/>
      <c r="I35" s="663">
        <f t="shared" si="4"/>
        <v>0</v>
      </c>
    </row>
    <row r="36" spans="1:9" x14ac:dyDescent="0.25">
      <c r="A36" s="776"/>
      <c r="B36" s="1171" t="s">
        <v>1007</v>
      </c>
      <c r="C36" s="1172"/>
      <c r="D36" s="664">
        <v>0</v>
      </c>
      <c r="E36" s="664"/>
      <c r="F36" s="762">
        <f t="shared" si="6"/>
        <v>0</v>
      </c>
      <c r="G36" s="664"/>
      <c r="H36" s="664"/>
      <c r="I36" s="763">
        <f t="shared" si="4"/>
        <v>0</v>
      </c>
    </row>
    <row r="37" spans="1:9" x14ac:dyDescent="0.25">
      <c r="A37" s="776"/>
      <c r="B37" s="1165" t="s">
        <v>464</v>
      </c>
      <c r="C37" s="1161"/>
      <c r="D37" s="663">
        <f t="shared" ref="D37:I37" si="7">SUM(D38)</f>
        <v>0</v>
      </c>
      <c r="E37" s="663">
        <f t="shared" si="7"/>
        <v>0</v>
      </c>
      <c r="F37" s="663">
        <f t="shared" si="7"/>
        <v>0</v>
      </c>
      <c r="G37" s="663">
        <f t="shared" si="7"/>
        <v>0</v>
      </c>
      <c r="H37" s="663">
        <f t="shared" si="7"/>
        <v>0</v>
      </c>
      <c r="I37" s="663">
        <f t="shared" si="7"/>
        <v>0</v>
      </c>
    </row>
    <row r="38" spans="1:9" x14ac:dyDescent="0.25">
      <c r="A38" s="776"/>
      <c r="B38" s="774"/>
      <c r="C38" s="775" t="s">
        <v>465</v>
      </c>
      <c r="D38" s="664">
        <v>0</v>
      </c>
      <c r="E38" s="664"/>
      <c r="F38" s="664">
        <f>+D38+E38</f>
        <v>0</v>
      </c>
      <c r="G38" s="664"/>
      <c r="H38" s="664"/>
      <c r="I38" s="663">
        <f>+H38-D38</f>
        <v>0</v>
      </c>
    </row>
    <row r="39" spans="1:9" x14ac:dyDescent="0.25">
      <c r="A39" s="776"/>
      <c r="B39" s="1165" t="s">
        <v>466</v>
      </c>
      <c r="C39" s="1161"/>
      <c r="D39" s="663">
        <f t="shared" ref="D39:I39" si="8">SUM(D40:D41)</f>
        <v>0</v>
      </c>
      <c r="E39" s="663">
        <f t="shared" si="8"/>
        <v>0</v>
      </c>
      <c r="F39" s="663">
        <f t="shared" si="8"/>
        <v>0</v>
      </c>
      <c r="G39" s="663">
        <f t="shared" si="8"/>
        <v>0</v>
      </c>
      <c r="H39" s="663">
        <f t="shared" si="8"/>
        <v>0</v>
      </c>
      <c r="I39" s="663">
        <f t="shared" si="8"/>
        <v>0</v>
      </c>
    </row>
    <row r="40" spans="1:9" x14ac:dyDescent="0.25">
      <c r="A40" s="776"/>
      <c r="B40" s="774"/>
      <c r="C40" s="775" t="s">
        <v>467</v>
      </c>
      <c r="D40" s="664">
        <v>0</v>
      </c>
      <c r="E40" s="664">
        <v>0</v>
      </c>
      <c r="F40" s="664">
        <f>+D40+E40</f>
        <v>0</v>
      </c>
      <c r="G40" s="664"/>
      <c r="H40" s="664"/>
      <c r="I40" s="663">
        <f>H40-D40</f>
        <v>0</v>
      </c>
    </row>
    <row r="41" spans="1:9" x14ac:dyDescent="0.25">
      <c r="A41" s="776"/>
      <c r="B41" s="774"/>
      <c r="C41" s="775" t="s">
        <v>468</v>
      </c>
      <c r="D41" s="664">
        <v>0</v>
      </c>
      <c r="E41" s="664">
        <v>0</v>
      </c>
      <c r="F41" s="664">
        <f>+D41+E41</f>
        <v>0</v>
      </c>
      <c r="G41" s="664"/>
      <c r="H41" s="664"/>
      <c r="I41" s="663">
        <f>H41-D41</f>
        <v>0</v>
      </c>
    </row>
    <row r="42" spans="1:9" ht="8.25" customHeight="1" x14ac:dyDescent="0.25">
      <c r="A42" s="776"/>
      <c r="B42" s="774"/>
      <c r="C42" s="775"/>
      <c r="D42" s="659"/>
      <c r="E42" s="659"/>
      <c r="F42" s="659"/>
      <c r="G42" s="659"/>
      <c r="H42" s="659"/>
      <c r="I42" s="663"/>
    </row>
    <row r="43" spans="1:9" ht="15" customHeight="1" x14ac:dyDescent="0.25">
      <c r="A43" s="792" t="s">
        <v>469</v>
      </c>
      <c r="B43" s="638"/>
      <c r="C43" s="658"/>
      <c r="D43" s="1169">
        <f>+D10+D11+D12+D13+D14+D15+D16+D17+D30+D36+D37+D39</f>
        <v>2763050</v>
      </c>
      <c r="E43" s="1169">
        <f t="shared" ref="E43:I43" si="9">+E10+E11+E12+E13+E14+E15+E16+E17+E30+E36+E37+E39</f>
        <v>429.45</v>
      </c>
      <c r="F43" s="1169">
        <f t="shared" si="9"/>
        <v>2763479.45</v>
      </c>
      <c r="G43" s="1169">
        <f t="shared" si="9"/>
        <v>2640934.33</v>
      </c>
      <c r="H43" s="1169">
        <f t="shared" si="9"/>
        <v>2640934.33</v>
      </c>
      <c r="I43" s="1169">
        <f t="shared" si="9"/>
        <v>-122115.66999999993</v>
      </c>
    </row>
    <row r="44" spans="1:9" x14ac:dyDescent="0.25">
      <c r="A44" s="792" t="s">
        <v>470</v>
      </c>
      <c r="B44" s="638"/>
      <c r="C44" s="658"/>
      <c r="D44" s="1169"/>
      <c r="E44" s="1169"/>
      <c r="F44" s="1169"/>
      <c r="G44" s="1169"/>
      <c r="H44" s="1169"/>
      <c r="I44" s="1169"/>
    </row>
    <row r="45" spans="1:9" ht="8.25" customHeight="1" x14ac:dyDescent="0.25">
      <c r="A45" s="793"/>
      <c r="B45" s="777"/>
      <c r="C45" s="778"/>
      <c r="D45" s="1169"/>
      <c r="E45" s="1169"/>
      <c r="F45" s="1169"/>
      <c r="G45" s="1169"/>
      <c r="H45" s="1169"/>
      <c r="I45" s="1169"/>
    </row>
    <row r="46" spans="1:9" x14ac:dyDescent="0.25">
      <c r="A46" s="1157" t="s">
        <v>471</v>
      </c>
      <c r="B46" s="1158"/>
      <c r="C46" s="1159"/>
      <c r="D46" s="666"/>
      <c r="E46" s="666"/>
      <c r="F46" s="666"/>
      <c r="G46" s="666"/>
      <c r="H46" s="666"/>
      <c r="I46" s="667" t="str">
        <f>IF(($H$43-$D$43)&lt;=0," ",$H$43-$D$43)</f>
        <v xml:space="preserve"> </v>
      </c>
    </row>
    <row r="47" spans="1:9" ht="11.25" customHeight="1" x14ac:dyDescent="0.25">
      <c r="A47" s="776"/>
      <c r="B47" s="774"/>
      <c r="C47" s="775"/>
      <c r="D47" s="659"/>
      <c r="E47" s="659"/>
      <c r="F47" s="659"/>
      <c r="G47" s="659"/>
      <c r="H47" s="659"/>
      <c r="I47" s="663"/>
    </row>
    <row r="48" spans="1:9" x14ac:dyDescent="0.25">
      <c r="A48" s="1157" t="s">
        <v>472</v>
      </c>
      <c r="B48" s="1158"/>
      <c r="C48" s="1159"/>
      <c r="D48" s="659"/>
      <c r="E48" s="659"/>
      <c r="F48" s="659"/>
      <c r="G48" s="659"/>
      <c r="H48" s="659"/>
      <c r="I48" s="663"/>
    </row>
    <row r="49" spans="1:9" x14ac:dyDescent="0.25">
      <c r="A49" s="776"/>
      <c r="B49" s="1165" t="s">
        <v>473</v>
      </c>
      <c r="C49" s="1161"/>
      <c r="D49" s="659">
        <f t="shared" ref="D49:I49" si="10">SUM(D50:D57)</f>
        <v>0</v>
      </c>
      <c r="E49" s="659">
        <f t="shared" si="10"/>
        <v>0</v>
      </c>
      <c r="F49" s="659">
        <f t="shared" si="10"/>
        <v>0</v>
      </c>
      <c r="G49" s="659">
        <f t="shared" si="10"/>
        <v>0</v>
      </c>
      <c r="H49" s="659">
        <f t="shared" si="10"/>
        <v>0</v>
      </c>
      <c r="I49" s="663">
        <f t="shared" si="10"/>
        <v>0</v>
      </c>
    </row>
    <row r="50" spans="1:9" x14ac:dyDescent="0.25">
      <c r="A50" s="776"/>
      <c r="B50" s="774"/>
      <c r="C50" s="775" t="s">
        <v>474</v>
      </c>
      <c r="D50" s="664">
        <v>0</v>
      </c>
      <c r="E50" s="664">
        <v>0</v>
      </c>
      <c r="F50" s="664">
        <f t="shared" ref="F50:F78" si="11">+D50+E50</f>
        <v>0</v>
      </c>
      <c r="G50" s="664">
        <v>0</v>
      </c>
      <c r="H50" s="664">
        <v>0</v>
      </c>
      <c r="I50" s="663">
        <f>H50-D50</f>
        <v>0</v>
      </c>
    </row>
    <row r="51" spans="1:9" x14ac:dyDescent="0.25">
      <c r="A51" s="776"/>
      <c r="B51" s="774"/>
      <c r="C51" s="775" t="s">
        <v>475</v>
      </c>
      <c r="D51" s="664">
        <v>0</v>
      </c>
      <c r="E51" s="664"/>
      <c r="F51" s="664">
        <f t="shared" si="11"/>
        <v>0</v>
      </c>
      <c r="G51" s="664"/>
      <c r="H51" s="664"/>
      <c r="I51" s="663">
        <f t="shared" ref="I51:I62" si="12">H51-D51</f>
        <v>0</v>
      </c>
    </row>
    <row r="52" spans="1:9" x14ac:dyDescent="0.25">
      <c r="A52" s="776"/>
      <c r="B52" s="774"/>
      <c r="C52" s="775" t="s">
        <v>476</v>
      </c>
      <c r="D52" s="664">
        <v>0</v>
      </c>
      <c r="E52" s="664"/>
      <c r="F52" s="664">
        <f t="shared" si="11"/>
        <v>0</v>
      </c>
      <c r="G52" s="664"/>
      <c r="H52" s="664"/>
      <c r="I52" s="663">
        <f t="shared" si="12"/>
        <v>0</v>
      </c>
    </row>
    <row r="53" spans="1:9" ht="19.5" x14ac:dyDescent="0.25">
      <c r="A53" s="776"/>
      <c r="B53" s="774"/>
      <c r="C53" s="779" t="s">
        <v>477</v>
      </c>
      <c r="D53" s="664">
        <v>0</v>
      </c>
      <c r="E53" s="664"/>
      <c r="F53" s="664">
        <f t="shared" si="11"/>
        <v>0</v>
      </c>
      <c r="G53" s="664"/>
      <c r="H53" s="664"/>
      <c r="I53" s="663">
        <f t="shared" si="12"/>
        <v>0</v>
      </c>
    </row>
    <row r="54" spans="1:9" x14ac:dyDescent="0.25">
      <c r="A54" s="776"/>
      <c r="B54" s="774"/>
      <c r="C54" s="775" t="s">
        <v>478</v>
      </c>
      <c r="D54" s="664">
        <v>0</v>
      </c>
      <c r="E54" s="664">
        <v>0</v>
      </c>
      <c r="F54" s="664">
        <f t="shared" si="11"/>
        <v>0</v>
      </c>
      <c r="G54" s="664">
        <v>0</v>
      </c>
      <c r="H54" s="664">
        <v>0</v>
      </c>
      <c r="I54" s="663">
        <f t="shared" si="12"/>
        <v>0</v>
      </c>
    </row>
    <row r="55" spans="1:9" x14ac:dyDescent="0.25">
      <c r="A55" s="776"/>
      <c r="B55" s="774"/>
      <c r="C55" s="775" t="s">
        <v>479</v>
      </c>
      <c r="D55" s="664">
        <v>0</v>
      </c>
      <c r="E55" s="664"/>
      <c r="F55" s="664">
        <f t="shared" si="11"/>
        <v>0</v>
      </c>
      <c r="G55" s="664"/>
      <c r="H55" s="664"/>
      <c r="I55" s="663">
        <f t="shared" si="12"/>
        <v>0</v>
      </c>
    </row>
    <row r="56" spans="1:9" ht="19.5" x14ac:dyDescent="0.25">
      <c r="A56" s="776"/>
      <c r="B56" s="774"/>
      <c r="C56" s="779" t="s">
        <v>480</v>
      </c>
      <c r="D56" s="664">
        <v>0</v>
      </c>
      <c r="E56" s="664"/>
      <c r="F56" s="664">
        <f t="shared" si="11"/>
        <v>0</v>
      </c>
      <c r="G56" s="664"/>
      <c r="H56" s="664"/>
      <c r="I56" s="663">
        <f t="shared" si="12"/>
        <v>0</v>
      </c>
    </row>
    <row r="57" spans="1:9" ht="19.5" x14ac:dyDescent="0.25">
      <c r="A57" s="776"/>
      <c r="B57" s="774"/>
      <c r="C57" s="779" t="s">
        <v>481</v>
      </c>
      <c r="D57" s="664">
        <v>0</v>
      </c>
      <c r="E57" s="664"/>
      <c r="F57" s="664">
        <f t="shared" si="11"/>
        <v>0</v>
      </c>
      <c r="G57" s="664"/>
      <c r="H57" s="664"/>
      <c r="I57" s="663">
        <f t="shared" si="12"/>
        <v>0</v>
      </c>
    </row>
    <row r="58" spans="1:9" x14ac:dyDescent="0.25">
      <c r="A58" s="776"/>
      <c r="B58" s="1165" t="s">
        <v>482</v>
      </c>
      <c r="C58" s="1161"/>
      <c r="D58" s="659">
        <f t="shared" ref="D58:I58" si="13">SUM(D59:D62)</f>
        <v>0</v>
      </c>
      <c r="E58" s="659">
        <f t="shared" si="13"/>
        <v>0</v>
      </c>
      <c r="F58" s="659">
        <f t="shared" si="13"/>
        <v>0</v>
      </c>
      <c r="G58" s="659">
        <f t="shared" si="13"/>
        <v>0</v>
      </c>
      <c r="H58" s="659">
        <f t="shared" si="13"/>
        <v>0</v>
      </c>
      <c r="I58" s="663">
        <f t="shared" si="13"/>
        <v>0</v>
      </c>
    </row>
    <row r="59" spans="1:9" x14ac:dyDescent="0.25">
      <c r="A59" s="776"/>
      <c r="B59" s="774"/>
      <c r="C59" s="775" t="s">
        <v>483</v>
      </c>
      <c r="D59" s="664">
        <v>0</v>
      </c>
      <c r="E59" s="664"/>
      <c r="F59" s="664">
        <f t="shared" si="11"/>
        <v>0</v>
      </c>
      <c r="G59" s="664"/>
      <c r="H59" s="664"/>
      <c r="I59" s="663">
        <f t="shared" si="12"/>
        <v>0</v>
      </c>
    </row>
    <row r="60" spans="1:9" x14ac:dyDescent="0.25">
      <c r="A60" s="776"/>
      <c r="B60" s="774"/>
      <c r="C60" s="775" t="s">
        <v>484</v>
      </c>
      <c r="D60" s="664">
        <v>0</v>
      </c>
      <c r="E60" s="664"/>
      <c r="F60" s="664">
        <v>0</v>
      </c>
      <c r="G60" s="664"/>
      <c r="H60" s="664"/>
      <c r="I60" s="663">
        <f t="shared" si="12"/>
        <v>0</v>
      </c>
    </row>
    <row r="61" spans="1:9" x14ac:dyDescent="0.25">
      <c r="A61" s="776"/>
      <c r="B61" s="774"/>
      <c r="C61" s="775" t="s">
        <v>485</v>
      </c>
      <c r="D61" s="664">
        <v>0</v>
      </c>
      <c r="E61" s="664"/>
      <c r="F61" s="664">
        <v>0</v>
      </c>
      <c r="G61" s="664"/>
      <c r="H61" s="664"/>
      <c r="I61" s="663">
        <f t="shared" si="12"/>
        <v>0</v>
      </c>
    </row>
    <row r="62" spans="1:9" x14ac:dyDescent="0.25">
      <c r="A62" s="776"/>
      <c r="B62" s="774"/>
      <c r="C62" s="775" t="s">
        <v>486</v>
      </c>
      <c r="D62" s="664">
        <v>0</v>
      </c>
      <c r="E62" s="664"/>
      <c r="F62" s="664">
        <v>0</v>
      </c>
      <c r="G62" s="664"/>
      <c r="H62" s="664"/>
      <c r="I62" s="663">
        <f t="shared" si="12"/>
        <v>0</v>
      </c>
    </row>
    <row r="63" spans="1:9" x14ac:dyDescent="0.25">
      <c r="A63" s="776"/>
      <c r="B63" s="1165" t="s">
        <v>487</v>
      </c>
      <c r="C63" s="1161"/>
      <c r="D63" s="659">
        <f t="shared" ref="D63:I63" si="14">SUM(D64:D65)</f>
        <v>0</v>
      </c>
      <c r="E63" s="659">
        <f t="shared" si="14"/>
        <v>0</v>
      </c>
      <c r="F63" s="659">
        <f t="shared" si="14"/>
        <v>0</v>
      </c>
      <c r="G63" s="659">
        <f t="shared" si="14"/>
        <v>0</v>
      </c>
      <c r="H63" s="659">
        <f t="shared" si="14"/>
        <v>0</v>
      </c>
      <c r="I63" s="663">
        <f t="shared" si="14"/>
        <v>0</v>
      </c>
    </row>
    <row r="64" spans="1:9" ht="20.25" thickBot="1" x14ac:dyDescent="0.3">
      <c r="A64" s="630"/>
      <c r="B64" s="709"/>
      <c r="C64" s="710" t="s">
        <v>488</v>
      </c>
      <c r="D64" s="665">
        <v>0</v>
      </c>
      <c r="E64" s="665">
        <v>0</v>
      </c>
      <c r="F64" s="665">
        <f t="shared" si="11"/>
        <v>0</v>
      </c>
      <c r="G64" s="665">
        <v>0</v>
      </c>
      <c r="H64" s="665">
        <v>0</v>
      </c>
      <c r="I64" s="737">
        <f>H64-D64</f>
        <v>0</v>
      </c>
    </row>
    <row r="65" spans="1:10" x14ac:dyDescent="0.25">
      <c r="A65" s="776"/>
      <c r="B65" s="774"/>
      <c r="C65" s="779" t="s">
        <v>489</v>
      </c>
      <c r="D65" s="664">
        <v>0</v>
      </c>
      <c r="E65" s="664">
        <v>0</v>
      </c>
      <c r="F65" s="762">
        <v>0</v>
      </c>
      <c r="G65" s="664">
        <v>0</v>
      </c>
      <c r="H65" s="664">
        <v>0</v>
      </c>
      <c r="I65" s="663">
        <f>H65-D65</f>
        <v>0</v>
      </c>
    </row>
    <row r="66" spans="1:10" x14ac:dyDescent="0.25">
      <c r="A66" s="776"/>
      <c r="B66" s="1165" t="s">
        <v>1023</v>
      </c>
      <c r="C66" s="1161"/>
      <c r="D66" s="664">
        <f>+'CPCA-II-01'!C17</f>
        <v>12093431</v>
      </c>
      <c r="E66" s="664">
        <f>+'CPCA-II-01'!D17</f>
        <v>14725365.109999999</v>
      </c>
      <c r="F66" s="664">
        <f t="shared" si="11"/>
        <v>26818796.109999999</v>
      </c>
      <c r="G66" s="664">
        <f>+'CPCA-II-01'!F17</f>
        <v>26672968.109999999</v>
      </c>
      <c r="H66" s="664">
        <f>+'CPCA-II-01'!G17</f>
        <v>26672968.109999999</v>
      </c>
      <c r="I66" s="663">
        <f>H66-D66</f>
        <v>14579537.109999999</v>
      </c>
    </row>
    <row r="67" spans="1:10" x14ac:dyDescent="0.25">
      <c r="A67" s="776"/>
      <c r="B67" s="1165" t="s">
        <v>490</v>
      </c>
      <c r="C67" s="1161"/>
      <c r="D67" s="664">
        <v>0</v>
      </c>
      <c r="E67" s="664">
        <v>0</v>
      </c>
      <c r="F67" s="664">
        <f t="shared" si="11"/>
        <v>0</v>
      </c>
      <c r="G67" s="664">
        <v>0</v>
      </c>
      <c r="H67" s="664">
        <v>0</v>
      </c>
      <c r="I67" s="663">
        <f>H67-D67</f>
        <v>0</v>
      </c>
    </row>
    <row r="68" spans="1:10" ht="8.25" customHeight="1" x14ac:dyDescent="0.25">
      <c r="A68" s="776"/>
      <c r="B68" s="1165"/>
      <c r="C68" s="1161"/>
      <c r="D68" s="659"/>
      <c r="E68" s="659"/>
      <c r="F68" s="659" t="s">
        <v>244</v>
      </c>
      <c r="G68" s="659"/>
      <c r="H68" s="659"/>
      <c r="I68" s="663"/>
    </row>
    <row r="69" spans="1:10" x14ac:dyDescent="0.25">
      <c r="A69" s="1166" t="s">
        <v>491</v>
      </c>
      <c r="B69" s="1167"/>
      <c r="C69" s="1168"/>
      <c r="D69" s="661">
        <f t="shared" ref="D69:I69" si="15">+D49+D58+D63+D66+D67</f>
        <v>12093431</v>
      </c>
      <c r="E69" s="661">
        <f t="shared" si="15"/>
        <v>14725365.109999999</v>
      </c>
      <c r="F69" s="661">
        <f t="shared" si="15"/>
        <v>26818796.109999999</v>
      </c>
      <c r="G69" s="661">
        <f t="shared" si="15"/>
        <v>26672968.109999999</v>
      </c>
      <c r="H69" s="661">
        <f t="shared" si="15"/>
        <v>26672968.109999999</v>
      </c>
      <c r="I69" s="738">
        <f t="shared" si="15"/>
        <v>14579537.109999999</v>
      </c>
    </row>
    <row r="70" spans="1:10" ht="6" customHeight="1" x14ac:dyDescent="0.25">
      <c r="A70" s="776"/>
      <c r="B70" s="1165"/>
      <c r="C70" s="1161"/>
      <c r="D70" s="659"/>
      <c r="E70" s="659"/>
      <c r="F70" s="659" t="s">
        <v>244</v>
      </c>
      <c r="G70" s="659"/>
      <c r="H70" s="659"/>
      <c r="I70" s="663"/>
    </row>
    <row r="71" spans="1:10" x14ac:dyDescent="0.25">
      <c r="A71" s="1157" t="s">
        <v>492</v>
      </c>
      <c r="B71" s="1158"/>
      <c r="C71" s="1159"/>
      <c r="D71" s="661">
        <f t="shared" ref="D71:I71" si="16">SUM(D72)</f>
        <v>0</v>
      </c>
      <c r="E71" s="661">
        <f t="shared" si="16"/>
        <v>0</v>
      </c>
      <c r="F71" s="661">
        <f t="shared" si="16"/>
        <v>0</v>
      </c>
      <c r="G71" s="661">
        <f t="shared" si="16"/>
        <v>0</v>
      </c>
      <c r="H71" s="661">
        <f t="shared" si="16"/>
        <v>0</v>
      </c>
      <c r="I71" s="738">
        <f t="shared" si="16"/>
        <v>0</v>
      </c>
    </row>
    <row r="72" spans="1:10" x14ac:dyDescent="0.25">
      <c r="A72" s="776"/>
      <c r="B72" s="1160" t="s">
        <v>493</v>
      </c>
      <c r="C72" s="1161"/>
      <c r="D72" s="664">
        <v>0</v>
      </c>
      <c r="E72" s="664"/>
      <c r="F72" s="664" t="s">
        <v>244</v>
      </c>
      <c r="G72" s="664"/>
      <c r="H72" s="664">
        <v>0</v>
      </c>
      <c r="I72" s="663">
        <f>H72-D72</f>
        <v>0</v>
      </c>
    </row>
    <row r="73" spans="1:10" ht="7.5" customHeight="1" x14ac:dyDescent="0.25">
      <c r="A73" s="776"/>
      <c r="B73" s="1160"/>
      <c r="C73" s="1161"/>
      <c r="D73" s="659"/>
      <c r="E73" s="659"/>
      <c r="F73" s="659" t="s">
        <v>244</v>
      </c>
      <c r="G73" s="659"/>
      <c r="H73" s="659"/>
      <c r="I73" s="663"/>
    </row>
    <row r="74" spans="1:10" x14ac:dyDescent="0.25">
      <c r="A74" s="1157" t="s">
        <v>494</v>
      </c>
      <c r="B74" s="1158"/>
      <c r="C74" s="1159"/>
      <c r="D74" s="661">
        <f t="shared" ref="D74:I74" si="17">+D43+D69+D71</f>
        <v>14856481</v>
      </c>
      <c r="E74" s="661">
        <f t="shared" si="17"/>
        <v>14725794.559999999</v>
      </c>
      <c r="F74" s="661">
        <f t="shared" si="17"/>
        <v>29582275.559999999</v>
      </c>
      <c r="G74" s="661">
        <f t="shared" si="17"/>
        <v>29313902.439999998</v>
      </c>
      <c r="H74" s="661">
        <f t="shared" si="17"/>
        <v>29313902.439999998</v>
      </c>
      <c r="I74" s="738">
        <f t="shared" si="17"/>
        <v>14457421.439999999</v>
      </c>
    </row>
    <row r="75" spans="1:10" ht="6" customHeight="1" x14ac:dyDescent="0.25">
      <c r="A75" s="776"/>
      <c r="B75" s="1160"/>
      <c r="C75" s="1161"/>
      <c r="D75" s="659"/>
      <c r="E75" s="659"/>
      <c r="F75" s="659" t="s">
        <v>244</v>
      </c>
      <c r="G75" s="659"/>
      <c r="H75" s="659"/>
      <c r="I75" s="663"/>
    </row>
    <row r="76" spans="1:10" x14ac:dyDescent="0.25">
      <c r="A76" s="776"/>
      <c r="B76" s="1162" t="s">
        <v>495</v>
      </c>
      <c r="C76" s="1159"/>
      <c r="D76" s="663"/>
      <c r="E76" s="663"/>
      <c r="F76" s="663" t="s">
        <v>244</v>
      </c>
      <c r="G76" s="663"/>
      <c r="H76" s="663"/>
      <c r="I76" s="663"/>
    </row>
    <row r="77" spans="1:10" ht="21.75" customHeight="1" x14ac:dyDescent="0.25">
      <c r="A77" s="776"/>
      <c r="B77" s="1163" t="s">
        <v>496</v>
      </c>
      <c r="C77" s="1164"/>
      <c r="D77" s="664">
        <v>0</v>
      </c>
      <c r="E77" s="664">
        <v>0</v>
      </c>
      <c r="F77" s="664">
        <f t="shared" si="11"/>
        <v>0</v>
      </c>
      <c r="G77" s="664">
        <v>0</v>
      </c>
      <c r="H77" s="664">
        <v>0</v>
      </c>
      <c r="I77" s="663">
        <f t="shared" ref="I77:I78" si="18">H77-D77</f>
        <v>0</v>
      </c>
    </row>
    <row r="78" spans="1:10" ht="22.5" customHeight="1" x14ac:dyDescent="0.25">
      <c r="A78" s="776"/>
      <c r="B78" s="1163" t="s">
        <v>497</v>
      </c>
      <c r="C78" s="1164"/>
      <c r="D78" s="664">
        <v>0</v>
      </c>
      <c r="E78" s="664">
        <v>0</v>
      </c>
      <c r="F78" s="664">
        <f t="shared" si="11"/>
        <v>0</v>
      </c>
      <c r="G78" s="664">
        <v>0</v>
      </c>
      <c r="H78" s="664">
        <v>0</v>
      </c>
      <c r="I78" s="663">
        <f t="shared" si="18"/>
        <v>0</v>
      </c>
    </row>
    <row r="79" spans="1:10" x14ac:dyDescent="0.25">
      <c r="A79" s="776"/>
      <c r="B79" s="1162" t="s">
        <v>498</v>
      </c>
      <c r="C79" s="1159"/>
      <c r="D79" s="661">
        <f t="shared" ref="D79:I79" si="19">+D77+D78</f>
        <v>0</v>
      </c>
      <c r="E79" s="661">
        <f t="shared" si="19"/>
        <v>0</v>
      </c>
      <c r="F79" s="661">
        <f t="shared" si="19"/>
        <v>0</v>
      </c>
      <c r="G79" s="661">
        <f t="shared" si="19"/>
        <v>0</v>
      </c>
      <c r="H79" s="661">
        <f t="shared" si="19"/>
        <v>0</v>
      </c>
      <c r="I79" s="738">
        <f t="shared" si="19"/>
        <v>0</v>
      </c>
      <c r="J79" s="509" t="str">
        <f>IF(D74&lt;&gt;'CPCA-II-01'!C19,"ERROR!!!!! EL MONTO ESTIMADO NO COINCIDE CON LO REPORTADO EN EL FORMATO ETCA-II-01 EN EL TOTAL DE INGRESOS","")</f>
        <v/>
      </c>
    </row>
    <row r="80" spans="1:10" ht="15.75" thickBot="1" x14ac:dyDescent="0.3">
      <c r="A80" s="629"/>
      <c r="B80" s="1155"/>
      <c r="C80" s="1156"/>
      <c r="D80" s="660"/>
      <c r="E80" s="660"/>
      <c r="F80" s="660"/>
      <c r="G80" s="660"/>
      <c r="H80" s="660"/>
      <c r="I80" s="660"/>
      <c r="J80" s="509" t="str">
        <f>IF(E74&lt;&gt;'CPCA-II-01'!D19,"ERROR!!!!! EL MONTO NO COINCIDE CON LO REPORTADO EN EL FORMATO ETCA-II-01 EN EL TOTAL DE INGRESOS","")</f>
        <v/>
      </c>
    </row>
    <row r="81" spans="10:10" x14ac:dyDescent="0.25">
      <c r="J81" s="509" t="str">
        <f>IF(F74&lt;&gt;'CPCA-II-01'!E19,"ERROR!!!!! EL MONTO NO COINCIDE CON LO REPORTADO EN EL FORMATO ETCA-II-01 EN EL TOTAL DE INGRESOS","")</f>
        <v/>
      </c>
    </row>
    <row r="82" spans="10:10" x14ac:dyDescent="0.25">
      <c r="J82" s="509" t="str">
        <f>IF(G74&lt;&gt;'CPCA-II-01'!F19,"ERROR!!!!! EL MONTO NO COINCIDE CON LO REPORTADO EN EL FORMATO ETCA-II-01 EN EL TOTAL DE INGRESOS","")</f>
        <v/>
      </c>
    </row>
    <row r="83" spans="10:10" x14ac:dyDescent="0.25">
      <c r="J83" s="509" t="str">
        <f>IF(H74&lt;&gt;'CPCA-II-01'!G19,"ERROR!!!!! EL MONTO NO COINCIDE CON LO REPORTADO EN EL FORMATO ETCA-II-01 EN EL TOTAL DE INGRESOS","")</f>
        <v/>
      </c>
    </row>
    <row r="84" spans="10:10" x14ac:dyDescent="0.25">
      <c r="J84" s="509" t="str">
        <f>IF(I74&lt;&gt;'CPCA-II-01'!H19,"ERROR!!!!! EL MONTO NO COINCIDE CON LO REPORTADO EN EL FORMATO ETCA-II-01 EN EL TOTAL DE INGRESOS","")</f>
        <v/>
      </c>
    </row>
    <row r="85" spans="10:10" x14ac:dyDescent="0.25">
      <c r="J85" s="509" t="str">
        <f>IF(D74&lt;&gt;'CPCA-II-01'!C44,"ERROR!!!!! EL MONTO NO COINCIDE CON LO REPORTADO EN EL FORMATO ETCA-II-01 EN EL TOTAL DE INGRESOS","")</f>
        <v/>
      </c>
    </row>
    <row r="86" spans="10:10" x14ac:dyDescent="0.25">
      <c r="J86" s="509" t="str">
        <f>IF(E74&lt;&gt;'CPCA-II-01'!D44,"ERROR!!!!! EL MONTO NO COINCIDE CON LO REPORTADO EN EL FORMATO ETCA-II-01 EN EL TOTAL DE INGRESOS","")</f>
        <v/>
      </c>
    </row>
    <row r="87" spans="10:10" x14ac:dyDescent="0.25">
      <c r="J87" s="509" t="str">
        <f>IF(F74&lt;&gt;'CPCA-II-01'!E44,"ERROR!!!!! EL MONTO NO COINCIDE CON LO REPORTADO EN EL FORMATO ETCA-II-01 EN EL TOTAL DE INGRESOS","")</f>
        <v/>
      </c>
    </row>
    <row r="88" spans="10:10" x14ac:dyDescent="0.25">
      <c r="J88" s="509" t="str">
        <f>IF(G74&lt;&gt;'CPCA-II-01'!F44,"ERROR!!!!! EL MONTO NO COINCIDE CON LO REPORTADO EN EL FORMATO ETCA-II-01 EN EL TOTAL DE INGRESOS","")</f>
        <v/>
      </c>
    </row>
    <row r="89" spans="10:10" x14ac:dyDescent="0.25">
      <c r="J89" s="509" t="str">
        <f>IF(H74&lt;&gt;'CPCA-II-01'!G44,"ERROR!!!!! EL MONTO NO COINCIDE CON LO REPORTADO EN EL FORMATO ETCA-II-01 EN EL TOTAL DE INGRESOS","")</f>
        <v/>
      </c>
    </row>
    <row r="90" spans="10:10" x14ac:dyDescent="0.25">
      <c r="J90" s="509" t="str">
        <f>IF(I74&lt;&gt;'CPCA-II-01'!H44,"ERROR!!!!! EL MONTO NO COINCIDE CON LO REPORTADO EN EL FORMATO ETCA-II-01 EN EL TOTAL DE INGRESOS","")</f>
        <v/>
      </c>
    </row>
  </sheetData>
  <sheetProtection password="C115" sheet="1" scenarios="1" formatColumns="0" formatRows="0" insertHyperlinks="0"/>
  <mergeCells count="62">
    <mergeCell ref="A4:I4"/>
    <mergeCell ref="A3:I3"/>
    <mergeCell ref="A2:I2"/>
    <mergeCell ref="A1:I1"/>
    <mergeCell ref="A5:C5"/>
    <mergeCell ref="D5:H5"/>
    <mergeCell ref="I5:I7"/>
    <mergeCell ref="A6:C6"/>
    <mergeCell ref="A7:C7"/>
    <mergeCell ref="D6:D7"/>
    <mergeCell ref="E6:E7"/>
    <mergeCell ref="F6:F7"/>
    <mergeCell ref="G6:G7"/>
    <mergeCell ref="H6:H7"/>
    <mergeCell ref="A8:C8"/>
    <mergeCell ref="B16:C16"/>
    <mergeCell ref="A17:A18"/>
    <mergeCell ref="B17:C17"/>
    <mergeCell ref="B18:C18"/>
    <mergeCell ref="B15:C15"/>
    <mergeCell ref="B14:C14"/>
    <mergeCell ref="A9:C9"/>
    <mergeCell ref="B10:C10"/>
    <mergeCell ref="B11:C11"/>
    <mergeCell ref="B12:C12"/>
    <mergeCell ref="B13:C13"/>
    <mergeCell ref="G43:G45"/>
    <mergeCell ref="H43:H45"/>
    <mergeCell ref="I43:I45"/>
    <mergeCell ref="B30:C30"/>
    <mergeCell ref="B36:C36"/>
    <mergeCell ref="G17:G18"/>
    <mergeCell ref="H17:H18"/>
    <mergeCell ref="I17:I18"/>
    <mergeCell ref="D17:D18"/>
    <mergeCell ref="E17:E18"/>
    <mergeCell ref="A46:C46"/>
    <mergeCell ref="B37:C37"/>
    <mergeCell ref="B39:C39"/>
    <mergeCell ref="D43:D45"/>
    <mergeCell ref="F17:F18"/>
    <mergeCell ref="E43:E45"/>
    <mergeCell ref="F43:F45"/>
    <mergeCell ref="B73:C73"/>
    <mergeCell ref="A48:C48"/>
    <mergeCell ref="B49:C49"/>
    <mergeCell ref="B58:C58"/>
    <mergeCell ref="B63:C63"/>
    <mergeCell ref="B66:C66"/>
    <mergeCell ref="B67:C67"/>
    <mergeCell ref="B68:C68"/>
    <mergeCell ref="A69:C69"/>
    <mergeCell ref="B70:C70"/>
    <mergeCell ref="A71:C71"/>
    <mergeCell ref="B72:C72"/>
    <mergeCell ref="B80:C80"/>
    <mergeCell ref="A74:C74"/>
    <mergeCell ref="B75:C75"/>
    <mergeCell ref="B76:C76"/>
    <mergeCell ref="B77:C77"/>
    <mergeCell ref="B78:C78"/>
    <mergeCell ref="B79:C79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rowBreaks count="1" manualBreakCount="1">
    <brk id="33" max="8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>
    <tabColor rgb="FFFFFF00"/>
    <pageSetUpPr fitToPage="1"/>
  </sheetPr>
  <dimension ref="A1:E26"/>
  <sheetViews>
    <sheetView view="pageBreakPreview" zoomScale="120" zoomScaleNormal="100" zoomScaleSheetLayoutView="120" workbookViewId="0">
      <selection activeCell="C14" sqref="C14"/>
    </sheetView>
  </sheetViews>
  <sheetFormatPr baseColWidth="10" defaultColWidth="11.28515625" defaultRowHeight="16.5" x14ac:dyDescent="0.25"/>
  <cols>
    <col min="1" max="1" width="1.28515625" style="121" customWidth="1"/>
    <col min="2" max="2" width="43.85546875" style="121" customWidth="1"/>
    <col min="3" max="4" width="25.7109375" style="121" customWidth="1"/>
    <col min="5" max="5" width="62" style="234" customWidth="1"/>
    <col min="6" max="16384" width="11.28515625" style="121"/>
  </cols>
  <sheetData>
    <row r="1" spans="1:5" x14ac:dyDescent="0.25">
      <c r="A1" s="1068" t="str">
        <f>'CPCA-I-01'!A1:G1</f>
        <v>Universidad Tecnológica de Guaymas</v>
      </c>
      <c r="B1" s="1068"/>
      <c r="C1" s="1068"/>
      <c r="D1" s="1068"/>
    </row>
    <row r="2" spans="1:5" s="163" customFormat="1" ht="15.75" x14ac:dyDescent="0.25">
      <c r="A2" s="1068" t="s">
        <v>499</v>
      </c>
      <c r="B2" s="1068"/>
      <c r="C2" s="1068"/>
      <c r="D2" s="1068"/>
      <c r="E2" s="414"/>
    </row>
    <row r="3" spans="1:5" s="163" customFormat="1" x14ac:dyDescent="0.25">
      <c r="A3" s="1069" t="str">
        <f>'CPCA-I-01'!A3:G3</f>
        <v>Al 31 de diciembre de 2019</v>
      </c>
      <c r="B3" s="1069"/>
      <c r="C3" s="1069"/>
      <c r="D3" s="1069"/>
      <c r="E3" s="413"/>
    </row>
    <row r="4" spans="1:5" s="165" customFormat="1" ht="17.25" thickBot="1" x14ac:dyDescent="0.3">
      <c r="A4" s="164"/>
      <c r="B4" s="1070" t="s">
        <v>1090</v>
      </c>
      <c r="C4" s="1070"/>
      <c r="D4" s="239"/>
      <c r="E4" s="415"/>
    </row>
    <row r="5" spans="1:5" s="166" customFormat="1" ht="27" customHeight="1" thickBot="1" x14ac:dyDescent="0.3">
      <c r="A5" s="1196" t="s">
        <v>984</v>
      </c>
      <c r="B5" s="1197"/>
      <c r="C5" s="248"/>
      <c r="D5" s="249">
        <f>'CPCA-II-01'!F19</f>
        <v>29313902.439999998</v>
      </c>
      <c r="E5" s="416" t="str">
        <f>IF(D5&lt;&gt;'CPCA-II-01'!F44,"ERROR!!!!! EL MONTO NO COINCIDE CON LO REPORTADO EN EL FORMATO ETCA-II-01 EN EL TOTAL DEVENGADO DEL ANALÍTICO DE INGRESOS","")</f>
        <v/>
      </c>
    </row>
    <row r="6" spans="1:5" s="242" customFormat="1" ht="9.75" customHeight="1" x14ac:dyDescent="0.25">
      <c r="A6" s="261"/>
      <c r="B6" s="240"/>
      <c r="C6" s="241"/>
      <c r="D6" s="263"/>
      <c r="E6" s="417"/>
    </row>
    <row r="7" spans="1:5" s="242" customFormat="1" ht="17.25" customHeight="1" thickBot="1" x14ac:dyDescent="0.3">
      <c r="A7" s="262"/>
      <c r="B7" s="243"/>
      <c r="C7" s="244"/>
      <c r="D7" s="264"/>
      <c r="E7" s="416"/>
    </row>
    <row r="8" spans="1:5" ht="20.100000000000001" customHeight="1" thickBot="1" x14ac:dyDescent="0.3">
      <c r="A8" s="250" t="s">
        <v>985</v>
      </c>
      <c r="B8" s="251"/>
      <c r="C8" s="252"/>
      <c r="D8" s="253">
        <f>SUM(C9:C14)</f>
        <v>3130169.12</v>
      </c>
      <c r="E8" s="416"/>
    </row>
    <row r="9" spans="1:5" ht="20.100000000000001" customHeight="1" x14ac:dyDescent="0.2">
      <c r="A9" s="167"/>
      <c r="B9" s="270" t="s">
        <v>982</v>
      </c>
      <c r="C9" s="254">
        <v>0</v>
      </c>
      <c r="D9" s="418"/>
      <c r="E9" s="435" t="str">
        <f>IF(C9&lt;&gt;'CPCA-I-03'!C20,"ERROR!!!, NO COINCIDEN LOS MONTOS CON LO REPORTADO EN EL FORMATO ETCA-I-03","")</f>
        <v/>
      </c>
    </row>
    <row r="10" spans="1:5" ht="20.100000000000001" customHeight="1" x14ac:dyDescent="0.2">
      <c r="A10" s="167"/>
      <c r="B10" s="271" t="s">
        <v>205</v>
      </c>
      <c r="C10" s="254"/>
      <c r="D10" s="418"/>
      <c r="E10" s="435"/>
    </row>
    <row r="11" spans="1:5" ht="33" customHeight="1" x14ac:dyDescent="0.2">
      <c r="A11" s="167"/>
      <c r="B11" s="271" t="s">
        <v>206</v>
      </c>
      <c r="C11" s="254"/>
      <c r="D11" s="418"/>
      <c r="E11" s="435" t="str">
        <f>IF(C11&lt;&gt;'CPCA-I-03'!C21,"ERROR!!!, NO COINCIDEN LOS MONTOS CON LO REPORTADO EN EL FORMATO ETCA-I-03","")</f>
        <v/>
      </c>
    </row>
    <row r="12" spans="1:5" ht="20.100000000000001" customHeight="1" x14ac:dyDescent="0.2">
      <c r="A12" s="168"/>
      <c r="B12" s="271" t="s">
        <v>207</v>
      </c>
      <c r="C12" s="254"/>
      <c r="D12" s="418"/>
      <c r="E12" s="435" t="str">
        <f>IF(C12&lt;&gt;'CPCA-I-03'!C22,"ERROR!!!, NO COINCIDEN LOS MONTOS CON LO REPORTADO EN EL FORMATO ETCA-I-03","")</f>
        <v/>
      </c>
    </row>
    <row r="13" spans="1:5" ht="20.100000000000001" customHeight="1" x14ac:dyDescent="0.2">
      <c r="A13" s="168"/>
      <c r="B13" s="271" t="s">
        <v>208</v>
      </c>
      <c r="C13" s="254">
        <v>3128265</v>
      </c>
      <c r="D13" s="418"/>
      <c r="E13" s="435"/>
    </row>
    <row r="14" spans="1:5" ht="24.75" customHeight="1" thickBot="1" x14ac:dyDescent="0.3">
      <c r="A14" s="245" t="s">
        <v>1024</v>
      </c>
      <c r="B14" s="274"/>
      <c r="C14" s="255">
        <v>1904.12</v>
      </c>
      <c r="D14" s="419"/>
      <c r="E14" s="416"/>
    </row>
    <row r="15" spans="1:5" ht="7.5" customHeight="1" x14ac:dyDescent="0.25">
      <c r="A15" s="275"/>
      <c r="B15" s="265"/>
      <c r="C15" s="266"/>
      <c r="D15" s="267"/>
      <c r="E15" s="416"/>
    </row>
    <row r="16" spans="1:5" ht="20.100000000000001" customHeight="1" thickBot="1" x14ac:dyDescent="0.3">
      <c r="A16" s="276"/>
      <c r="B16" s="268"/>
      <c r="C16" s="269"/>
      <c r="D16" s="246"/>
      <c r="E16" s="416"/>
    </row>
    <row r="17" spans="1:5" ht="20.100000000000001" customHeight="1" thickBot="1" x14ac:dyDescent="0.3">
      <c r="A17" s="250" t="s">
        <v>986</v>
      </c>
      <c r="B17" s="251"/>
      <c r="C17" s="252"/>
      <c r="D17" s="253">
        <f>SUM(C18:C21)</f>
        <v>0</v>
      </c>
      <c r="E17" s="416"/>
    </row>
    <row r="18" spans="1:5" ht="20.100000000000001" customHeight="1" x14ac:dyDescent="0.25">
      <c r="A18" s="168"/>
      <c r="B18" s="270" t="s">
        <v>983</v>
      </c>
      <c r="C18" s="256"/>
      <c r="D18" s="418"/>
      <c r="E18" s="416"/>
    </row>
    <row r="19" spans="1:5" ht="20.100000000000001" customHeight="1" x14ac:dyDescent="0.25">
      <c r="A19" s="168"/>
      <c r="B19" s="271" t="s">
        <v>422</v>
      </c>
      <c r="C19" s="256"/>
      <c r="D19" s="418"/>
      <c r="E19" s="416"/>
    </row>
    <row r="20" spans="1:5" ht="20.100000000000001" customHeight="1" x14ac:dyDescent="0.25">
      <c r="A20" s="247" t="s">
        <v>1025</v>
      </c>
      <c r="B20" s="272"/>
      <c r="C20" s="256"/>
      <c r="D20" s="418"/>
      <c r="E20" s="416"/>
    </row>
    <row r="21" spans="1:5" ht="20.100000000000001" customHeight="1" thickBot="1" x14ac:dyDescent="0.3">
      <c r="A21" s="168"/>
      <c r="B21" s="273"/>
      <c r="C21" s="257"/>
      <c r="D21" s="418"/>
      <c r="E21" s="416"/>
    </row>
    <row r="22" spans="1:5" ht="26.25" customHeight="1" thickBot="1" x14ac:dyDescent="0.3">
      <c r="A22" s="258" t="s">
        <v>987</v>
      </c>
      <c r="B22" s="259"/>
      <c r="C22" s="260"/>
      <c r="D22" s="249">
        <f>D5+D8-D17</f>
        <v>32444071.559999999</v>
      </c>
      <c r="E22" s="416" t="str">
        <f>IF(D22&lt;&gt;'CPCA-I-03'!C24,"ERROR!!!!! EL MONTO NO COINCIDE CON LO REPORTADO EN EL FORMATO ETCA-I-03 EN EL TOTAL DE INGRESOS Y OTROS BENEFICIOS","")</f>
        <v/>
      </c>
    </row>
    <row r="25" spans="1:5" s="968" customFormat="1" ht="13.5" x14ac:dyDescent="0.25">
      <c r="B25" s="975" t="s">
        <v>1032</v>
      </c>
      <c r="C25" s="975"/>
      <c r="D25" s="975"/>
      <c r="E25" s="969"/>
    </row>
    <row r="26" spans="1:5" s="968" customFormat="1" ht="13.5" x14ac:dyDescent="0.25">
      <c r="B26" s="975" t="s">
        <v>1033</v>
      </c>
      <c r="C26" s="975"/>
      <c r="D26" s="975"/>
      <c r="E26" s="969"/>
    </row>
  </sheetData>
  <sheetProtection password="C195" sheet="1" scenarios="1" insertHyperlinks="0"/>
  <mergeCells count="5">
    <mergeCell ref="A5:B5"/>
    <mergeCell ref="A1:D1"/>
    <mergeCell ref="A2:D2"/>
    <mergeCell ref="A3:D3"/>
    <mergeCell ref="B4:C4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view="pageBreakPreview" topLeftCell="A13" zoomScale="98" zoomScaleNormal="100" zoomScaleSheetLayoutView="98" workbookViewId="0">
      <selection activeCell="C27" sqref="C27:C35"/>
    </sheetView>
  </sheetViews>
  <sheetFormatPr baseColWidth="10" defaultRowHeight="15" x14ac:dyDescent="0.25"/>
  <cols>
    <col min="1" max="1" width="59" customWidth="1"/>
    <col min="2" max="2" width="13.7109375" customWidth="1"/>
    <col min="3" max="3" width="15.42578125" customWidth="1"/>
    <col min="4" max="7" width="13.7109375" customWidth="1"/>
  </cols>
  <sheetData>
    <row r="1" spans="1:7" ht="15.75" x14ac:dyDescent="0.25">
      <c r="A1" s="1068" t="str">
        <f>'CPCA-I-01'!A1:G1</f>
        <v>Universidad Tecnológica de Guaymas</v>
      </c>
      <c r="B1" s="1068"/>
      <c r="C1" s="1068"/>
      <c r="D1" s="1068"/>
      <c r="E1" s="1068"/>
      <c r="F1" s="1068"/>
      <c r="G1" s="1068"/>
    </row>
    <row r="2" spans="1:7" ht="15.75" x14ac:dyDescent="0.25">
      <c r="A2" s="1068" t="s">
        <v>500</v>
      </c>
      <c r="B2" s="1068"/>
      <c r="C2" s="1068"/>
      <c r="D2" s="1068"/>
      <c r="E2" s="1068"/>
      <c r="F2" s="1068"/>
      <c r="G2" s="1068"/>
    </row>
    <row r="3" spans="1:7" ht="15.75" x14ac:dyDescent="0.25">
      <c r="A3" s="1068" t="s">
        <v>501</v>
      </c>
      <c r="B3" s="1068"/>
      <c r="C3" s="1068"/>
      <c r="D3" s="1068"/>
      <c r="E3" s="1068"/>
      <c r="F3" s="1068"/>
      <c r="G3" s="1068"/>
    </row>
    <row r="4" spans="1:7" ht="16.5" x14ac:dyDescent="0.25">
      <c r="A4" s="1069" t="str">
        <f>'CPCA-I-03'!A3:D3</f>
        <v>Del 01 de enero al 31 de diciembre de 2019</v>
      </c>
      <c r="B4" s="1069"/>
      <c r="C4" s="1069"/>
      <c r="D4" s="1069"/>
      <c r="E4" s="1069"/>
      <c r="F4" s="1069"/>
      <c r="G4" s="1069"/>
    </row>
    <row r="5" spans="1:7" ht="17.25" thickBot="1" x14ac:dyDescent="0.3">
      <c r="A5" s="1200" t="s">
        <v>1091</v>
      </c>
      <c r="B5" s="1200"/>
      <c r="C5" s="1200"/>
      <c r="D5" s="1200"/>
      <c r="E5" s="1200"/>
      <c r="F5" s="239"/>
      <c r="G5" s="165"/>
    </row>
    <row r="6" spans="1:7" ht="38.25" x14ac:dyDescent="0.25">
      <c r="A6" s="1198" t="s">
        <v>502</v>
      </c>
      <c r="B6" s="201" t="s">
        <v>503</v>
      </c>
      <c r="C6" s="201" t="s">
        <v>433</v>
      </c>
      <c r="D6" s="462" t="s">
        <v>504</v>
      </c>
      <c r="E6" s="202" t="s">
        <v>505</v>
      </c>
      <c r="F6" s="202" t="s">
        <v>506</v>
      </c>
      <c r="G6" s="463" t="s">
        <v>507</v>
      </c>
    </row>
    <row r="7" spans="1:7" ht="15.75" thickBot="1" x14ac:dyDescent="0.3">
      <c r="A7" s="1199"/>
      <c r="B7" s="205" t="s">
        <v>413</v>
      </c>
      <c r="C7" s="205" t="s">
        <v>414</v>
      </c>
      <c r="D7" s="464" t="s">
        <v>508</v>
      </c>
      <c r="E7" s="206" t="s">
        <v>416</v>
      </c>
      <c r="F7" s="206" t="s">
        <v>417</v>
      </c>
      <c r="G7" s="465" t="s">
        <v>509</v>
      </c>
    </row>
    <row r="8" spans="1:7" x14ac:dyDescent="0.25">
      <c r="A8" s="466" t="s">
        <v>212</v>
      </c>
      <c r="B8" s="471">
        <f>SUM(B9:B15)</f>
        <v>10537803</v>
      </c>
      <c r="C8" s="471">
        <f>SUM(C9:C15)</f>
        <v>8185988.6800000006</v>
      </c>
      <c r="D8" s="471">
        <f>B8+C8</f>
        <v>18723791.68</v>
      </c>
      <c r="E8" s="471">
        <f>SUM(E9:E15)</f>
        <v>17476134.469999999</v>
      </c>
      <c r="F8" s="471">
        <f>SUM(F9:F15)</f>
        <v>17450206.149999999</v>
      </c>
      <c r="G8" s="472">
        <f>D8-E8</f>
        <v>1247657.2100000009</v>
      </c>
    </row>
    <row r="9" spans="1:7" x14ac:dyDescent="0.25">
      <c r="A9" s="467" t="s">
        <v>510</v>
      </c>
      <c r="B9" s="473">
        <v>8350363.7199999997</v>
      </c>
      <c r="C9" s="473">
        <v>5886064.1100000003</v>
      </c>
      <c r="D9" s="471">
        <f t="shared" ref="D9:D71" si="0">B9+C9</f>
        <v>14236427.83</v>
      </c>
      <c r="E9" s="473">
        <v>13282466.1</v>
      </c>
      <c r="F9" s="473">
        <v>13282480.5</v>
      </c>
      <c r="G9" s="472">
        <f t="shared" ref="G9:G72" si="1">D9-E9</f>
        <v>953961.73000000045</v>
      </c>
    </row>
    <row r="10" spans="1:7" x14ac:dyDescent="0.25">
      <c r="A10" s="467" t="s">
        <v>511</v>
      </c>
      <c r="B10" s="473">
        <v>0</v>
      </c>
      <c r="C10" s="473">
        <v>0</v>
      </c>
      <c r="D10" s="471">
        <f t="shared" si="0"/>
        <v>0</v>
      </c>
      <c r="E10" s="473">
        <v>0</v>
      </c>
      <c r="F10" s="473">
        <v>0</v>
      </c>
      <c r="G10" s="472">
        <f t="shared" si="1"/>
        <v>0</v>
      </c>
    </row>
    <row r="11" spans="1:7" x14ac:dyDescent="0.25">
      <c r="A11" s="467" t="s">
        <v>512</v>
      </c>
      <c r="B11" s="473">
        <v>1462103.28</v>
      </c>
      <c r="C11" s="473">
        <v>724043.9</v>
      </c>
      <c r="D11" s="471">
        <f t="shared" si="0"/>
        <v>2186147.1800000002</v>
      </c>
      <c r="E11" s="473">
        <v>2052710.33</v>
      </c>
      <c r="F11" s="473">
        <v>2052710.33</v>
      </c>
      <c r="G11" s="472">
        <f t="shared" si="1"/>
        <v>133436.85000000009</v>
      </c>
    </row>
    <row r="12" spans="1:7" x14ac:dyDescent="0.25">
      <c r="A12" s="467" t="s">
        <v>513</v>
      </c>
      <c r="B12" s="473">
        <v>486446.28</v>
      </c>
      <c r="C12" s="473">
        <v>855367.7</v>
      </c>
      <c r="D12" s="471">
        <f t="shared" si="0"/>
        <v>1341813.98</v>
      </c>
      <c r="E12" s="473">
        <v>1307281.51</v>
      </c>
      <c r="F12" s="473">
        <v>1281342.94</v>
      </c>
      <c r="G12" s="472">
        <f t="shared" si="1"/>
        <v>34532.469999999972</v>
      </c>
    </row>
    <row r="13" spans="1:7" x14ac:dyDescent="0.25">
      <c r="A13" s="467" t="s">
        <v>514</v>
      </c>
      <c r="B13" s="473">
        <v>238889.72</v>
      </c>
      <c r="C13" s="473">
        <v>720512.97</v>
      </c>
      <c r="D13" s="471">
        <f t="shared" si="0"/>
        <v>959402.69</v>
      </c>
      <c r="E13" s="473">
        <v>833676.53</v>
      </c>
      <c r="F13" s="473">
        <v>833672.38</v>
      </c>
      <c r="G13" s="472">
        <f t="shared" si="1"/>
        <v>125726.15999999992</v>
      </c>
    </row>
    <row r="14" spans="1:7" x14ac:dyDescent="0.25">
      <c r="A14" s="467" t="s">
        <v>515</v>
      </c>
      <c r="B14" s="473"/>
      <c r="C14" s="473"/>
      <c r="D14" s="471">
        <f t="shared" si="0"/>
        <v>0</v>
      </c>
      <c r="E14" s="473"/>
      <c r="F14" s="473"/>
      <c r="G14" s="472">
        <f t="shared" si="1"/>
        <v>0</v>
      </c>
    </row>
    <row r="15" spans="1:7" x14ac:dyDescent="0.25">
      <c r="A15" s="467" t="s">
        <v>516</v>
      </c>
      <c r="B15" s="473"/>
      <c r="C15" s="473"/>
      <c r="D15" s="471">
        <f t="shared" si="0"/>
        <v>0</v>
      </c>
      <c r="E15" s="473"/>
      <c r="F15" s="473"/>
      <c r="G15" s="472">
        <f t="shared" si="1"/>
        <v>0</v>
      </c>
    </row>
    <row r="16" spans="1:7" x14ac:dyDescent="0.25">
      <c r="A16" s="468" t="s">
        <v>213</v>
      </c>
      <c r="B16" s="471">
        <f>SUM(B17:B25)</f>
        <v>756915</v>
      </c>
      <c r="C16" s="471">
        <f>SUM(C17:C25)</f>
        <v>815160.86</v>
      </c>
      <c r="D16" s="471">
        <f>B16+C16</f>
        <v>1572075.8599999999</v>
      </c>
      <c r="E16" s="471">
        <f>SUM(E17:E25)</f>
        <v>1352476.41</v>
      </c>
      <c r="F16" s="471">
        <f>SUM(F17:F25)</f>
        <v>1342670.01</v>
      </c>
      <c r="G16" s="472">
        <f t="shared" si="1"/>
        <v>219599.44999999995</v>
      </c>
    </row>
    <row r="17" spans="1:7" x14ac:dyDescent="0.25">
      <c r="A17" s="467" t="s">
        <v>517</v>
      </c>
      <c r="B17" s="473">
        <v>342468.86</v>
      </c>
      <c r="C17" s="473">
        <v>590470.56000000006</v>
      </c>
      <c r="D17" s="471">
        <f t="shared" si="0"/>
        <v>932939.42</v>
      </c>
      <c r="E17" s="473">
        <v>791837.25</v>
      </c>
      <c r="F17" s="473">
        <v>785388</v>
      </c>
      <c r="G17" s="472">
        <f t="shared" si="1"/>
        <v>141102.17000000004</v>
      </c>
    </row>
    <row r="18" spans="1:7" x14ac:dyDescent="0.25">
      <c r="A18" s="467" t="s">
        <v>518</v>
      </c>
      <c r="B18" s="473">
        <v>14843.35</v>
      </c>
      <c r="C18" s="473">
        <v>179555.65</v>
      </c>
      <c r="D18" s="471">
        <f t="shared" si="0"/>
        <v>194399</v>
      </c>
      <c r="E18" s="473">
        <v>194355</v>
      </c>
      <c r="F18" s="473">
        <v>194355</v>
      </c>
      <c r="G18" s="472">
        <f t="shared" si="1"/>
        <v>44</v>
      </c>
    </row>
    <row r="19" spans="1:7" x14ac:dyDescent="0.25">
      <c r="A19" s="467" t="s">
        <v>519</v>
      </c>
      <c r="B19" s="473">
        <v>10000</v>
      </c>
      <c r="C19" s="473">
        <v>-10000</v>
      </c>
      <c r="D19" s="471">
        <f t="shared" si="0"/>
        <v>0</v>
      </c>
      <c r="E19" s="473">
        <v>0</v>
      </c>
      <c r="F19" s="473">
        <v>0</v>
      </c>
      <c r="G19" s="472">
        <f t="shared" si="1"/>
        <v>0</v>
      </c>
    </row>
    <row r="20" spans="1:7" x14ac:dyDescent="0.25">
      <c r="A20" s="467" t="s">
        <v>520</v>
      </c>
      <c r="B20" s="473">
        <v>35822.78</v>
      </c>
      <c r="C20" s="473">
        <v>5292.94</v>
      </c>
      <c r="D20" s="471">
        <f t="shared" si="0"/>
        <v>41115.72</v>
      </c>
      <c r="E20" s="473">
        <v>41115.72</v>
      </c>
      <c r="F20" s="473">
        <v>41115.72</v>
      </c>
      <c r="G20" s="472">
        <f t="shared" si="1"/>
        <v>0</v>
      </c>
    </row>
    <row r="21" spans="1:7" x14ac:dyDescent="0.25">
      <c r="A21" s="467" t="s">
        <v>521</v>
      </c>
      <c r="B21" s="473">
        <v>3048.3</v>
      </c>
      <c r="C21" s="473">
        <v>-1436.62</v>
      </c>
      <c r="D21" s="471">
        <f t="shared" si="0"/>
        <v>1611.6800000000003</v>
      </c>
      <c r="E21" s="473">
        <v>1611.68</v>
      </c>
      <c r="F21" s="473">
        <v>1611.68</v>
      </c>
      <c r="G21" s="472">
        <f t="shared" si="1"/>
        <v>0</v>
      </c>
    </row>
    <row r="22" spans="1:7" x14ac:dyDescent="0.25">
      <c r="A22" s="467" t="s">
        <v>522</v>
      </c>
      <c r="B22" s="473">
        <v>323957.74</v>
      </c>
      <c r="C22" s="473">
        <v>2797.41</v>
      </c>
      <c r="D22" s="471">
        <f t="shared" si="0"/>
        <v>326755.14999999997</v>
      </c>
      <c r="E22" s="473">
        <v>268319.57</v>
      </c>
      <c r="F22" s="473">
        <v>264962.42</v>
      </c>
      <c r="G22" s="472">
        <f t="shared" si="1"/>
        <v>58435.579999999958</v>
      </c>
    </row>
    <row r="23" spans="1:7" x14ac:dyDescent="0.25">
      <c r="A23" s="467" t="s">
        <v>523</v>
      </c>
      <c r="B23" s="473">
        <v>22108.35</v>
      </c>
      <c r="C23" s="473">
        <v>12558.82</v>
      </c>
      <c r="D23" s="471">
        <f t="shared" si="0"/>
        <v>34667.17</v>
      </c>
      <c r="E23" s="473">
        <v>34667.17</v>
      </c>
      <c r="F23" s="473">
        <v>34667.17</v>
      </c>
      <c r="G23" s="472">
        <f t="shared" si="1"/>
        <v>0</v>
      </c>
    </row>
    <row r="24" spans="1:7" x14ac:dyDescent="0.25">
      <c r="A24" s="467" t="s">
        <v>524</v>
      </c>
      <c r="B24" s="473">
        <v>0</v>
      </c>
      <c r="C24" s="473">
        <v>0</v>
      </c>
      <c r="D24" s="471">
        <f t="shared" si="0"/>
        <v>0</v>
      </c>
      <c r="E24" s="473">
        <v>0</v>
      </c>
      <c r="F24" s="473">
        <v>0</v>
      </c>
      <c r="G24" s="472">
        <f t="shared" si="1"/>
        <v>0</v>
      </c>
    </row>
    <row r="25" spans="1:7" x14ac:dyDescent="0.25">
      <c r="A25" s="467" t="s">
        <v>525</v>
      </c>
      <c r="B25" s="473">
        <v>4665.62</v>
      </c>
      <c r="C25" s="473">
        <v>35922.1</v>
      </c>
      <c r="D25" s="471">
        <f t="shared" si="0"/>
        <v>40587.72</v>
      </c>
      <c r="E25" s="473">
        <v>20570.02</v>
      </c>
      <c r="F25" s="473">
        <v>20570.02</v>
      </c>
      <c r="G25" s="472">
        <f t="shared" si="1"/>
        <v>20017.7</v>
      </c>
    </row>
    <row r="26" spans="1:7" x14ac:dyDescent="0.25">
      <c r="A26" s="468" t="s">
        <v>214</v>
      </c>
      <c r="B26" s="471">
        <f>SUM(B27:B35)</f>
        <v>3321763</v>
      </c>
      <c r="C26" s="471">
        <f>SUM(C27:C35)</f>
        <v>4696907.57</v>
      </c>
      <c r="D26" s="471">
        <f>B26+C26</f>
        <v>8018670.5700000003</v>
      </c>
      <c r="E26" s="471">
        <f>SUM(E27:E35)</f>
        <v>5619242.4100000001</v>
      </c>
      <c r="F26" s="471">
        <f>SUM(F27:F35)</f>
        <v>5360857.16</v>
      </c>
      <c r="G26" s="472">
        <f t="shared" si="1"/>
        <v>2399428.16</v>
      </c>
    </row>
    <row r="27" spans="1:7" x14ac:dyDescent="0.25">
      <c r="A27" s="467" t="s">
        <v>526</v>
      </c>
      <c r="B27" s="473">
        <v>1602849.59</v>
      </c>
      <c r="C27" s="473">
        <v>-969486.8</v>
      </c>
      <c r="D27" s="471">
        <f t="shared" si="0"/>
        <v>633362.79</v>
      </c>
      <c r="E27" s="473">
        <v>601381</v>
      </c>
      <c r="F27" s="473">
        <v>567755</v>
      </c>
      <c r="G27" s="472">
        <f t="shared" si="1"/>
        <v>31981.790000000037</v>
      </c>
    </row>
    <row r="28" spans="1:7" x14ac:dyDescent="0.25">
      <c r="A28" s="467" t="s">
        <v>527</v>
      </c>
      <c r="B28" s="473">
        <v>132073.31</v>
      </c>
      <c r="C28" s="473">
        <v>352982.14</v>
      </c>
      <c r="D28" s="471">
        <f t="shared" si="0"/>
        <v>485055.45</v>
      </c>
      <c r="E28" s="473">
        <v>401499.69</v>
      </c>
      <c r="F28" s="473">
        <v>370179.69</v>
      </c>
      <c r="G28" s="472">
        <f t="shared" si="1"/>
        <v>83555.760000000009</v>
      </c>
    </row>
    <row r="29" spans="1:7" x14ac:dyDescent="0.25">
      <c r="A29" s="467" t="s">
        <v>528</v>
      </c>
      <c r="B29" s="473">
        <v>855091.8</v>
      </c>
      <c r="C29" s="473">
        <v>357673.78</v>
      </c>
      <c r="D29" s="471">
        <f t="shared" si="0"/>
        <v>1212765.58</v>
      </c>
      <c r="E29" s="473">
        <v>1063265.6100000001</v>
      </c>
      <c r="F29" s="473">
        <v>994107.8</v>
      </c>
      <c r="G29" s="472">
        <f t="shared" si="1"/>
        <v>149499.96999999997</v>
      </c>
    </row>
    <row r="30" spans="1:7" x14ac:dyDescent="0.25">
      <c r="A30" s="467" t="s">
        <v>529</v>
      </c>
      <c r="B30" s="473">
        <v>37381.57</v>
      </c>
      <c r="C30" s="473">
        <v>378286.97</v>
      </c>
      <c r="D30" s="471">
        <f t="shared" si="0"/>
        <v>415668.54</v>
      </c>
      <c r="E30" s="473">
        <v>394478.88</v>
      </c>
      <c r="F30" s="473">
        <v>394478.88</v>
      </c>
      <c r="G30" s="472">
        <f t="shared" si="1"/>
        <v>21189.659999999974</v>
      </c>
    </row>
    <row r="31" spans="1:7" x14ac:dyDescent="0.25">
      <c r="A31" s="467" t="s">
        <v>530</v>
      </c>
      <c r="B31" s="473">
        <v>230255.33</v>
      </c>
      <c r="C31" s="473">
        <v>3569055.78</v>
      </c>
      <c r="D31" s="471">
        <f t="shared" si="0"/>
        <v>3799311.11</v>
      </c>
      <c r="E31" s="473">
        <v>1844351.56</v>
      </c>
      <c r="F31" s="473">
        <v>1760867.12</v>
      </c>
      <c r="G31" s="472">
        <f t="shared" si="1"/>
        <v>1954959.5499999998</v>
      </c>
    </row>
    <row r="32" spans="1:7" x14ac:dyDescent="0.25">
      <c r="A32" s="467" t="s">
        <v>531</v>
      </c>
      <c r="B32" s="473">
        <v>5287.55</v>
      </c>
      <c r="C32" s="473">
        <v>8632.4500000000007</v>
      </c>
      <c r="D32" s="471">
        <f t="shared" si="0"/>
        <v>13920</v>
      </c>
      <c r="E32" s="473">
        <v>13920</v>
      </c>
      <c r="F32" s="473">
        <v>13920</v>
      </c>
      <c r="G32" s="472">
        <f t="shared" si="1"/>
        <v>0</v>
      </c>
    </row>
    <row r="33" spans="1:7" x14ac:dyDescent="0.25">
      <c r="A33" s="467" t="s">
        <v>532</v>
      </c>
      <c r="B33" s="473">
        <v>145305.82999999999</v>
      </c>
      <c r="C33" s="473">
        <v>428383.18</v>
      </c>
      <c r="D33" s="471">
        <f t="shared" si="0"/>
        <v>573689.01</v>
      </c>
      <c r="E33" s="473">
        <v>481330.66</v>
      </c>
      <c r="F33" s="473">
        <v>481330.66</v>
      </c>
      <c r="G33" s="472">
        <f t="shared" si="1"/>
        <v>92358.350000000035</v>
      </c>
    </row>
    <row r="34" spans="1:7" ht="15.75" thickBot="1" x14ac:dyDescent="0.3">
      <c r="A34" s="469" t="s">
        <v>533</v>
      </c>
      <c r="B34" s="474">
        <v>131555.71</v>
      </c>
      <c r="C34" s="474">
        <v>239536.38</v>
      </c>
      <c r="D34" s="475">
        <f t="shared" si="0"/>
        <v>371092.08999999997</v>
      </c>
      <c r="E34" s="474">
        <v>305696.01</v>
      </c>
      <c r="F34" s="474">
        <v>290172.01</v>
      </c>
      <c r="G34" s="476">
        <f t="shared" si="1"/>
        <v>65396.079999999958</v>
      </c>
    </row>
    <row r="35" spans="1:7" x14ac:dyDescent="0.25">
      <c r="A35" s="467" t="s">
        <v>534</v>
      </c>
      <c r="B35" s="473">
        <v>181962.31</v>
      </c>
      <c r="C35" s="473">
        <v>331843.69</v>
      </c>
      <c r="D35" s="471">
        <f t="shared" si="0"/>
        <v>513806</v>
      </c>
      <c r="E35" s="473">
        <v>513319</v>
      </c>
      <c r="F35" s="473">
        <v>488046</v>
      </c>
      <c r="G35" s="472">
        <f t="shared" si="1"/>
        <v>487</v>
      </c>
    </row>
    <row r="36" spans="1:7" x14ac:dyDescent="0.25">
      <c r="A36" s="468" t="s">
        <v>425</v>
      </c>
      <c r="B36" s="471">
        <f>SUM(B37:B45)</f>
        <v>240000</v>
      </c>
      <c r="C36" s="471">
        <f>SUM(C37:C45)</f>
        <v>206527.38</v>
      </c>
      <c r="D36" s="471">
        <f>B36+C36</f>
        <v>446527.38</v>
      </c>
      <c r="E36" s="471">
        <f>SUM(E37:E45)</f>
        <v>352323.05</v>
      </c>
      <c r="F36" s="471">
        <f>SUM(F37:F45)</f>
        <v>322323.05</v>
      </c>
      <c r="G36" s="472">
        <f t="shared" si="1"/>
        <v>94204.330000000016</v>
      </c>
    </row>
    <row r="37" spans="1:7" x14ac:dyDescent="0.25">
      <c r="A37" s="467" t="s">
        <v>215</v>
      </c>
      <c r="B37" s="473"/>
      <c r="C37" s="473"/>
      <c r="D37" s="471">
        <f t="shared" si="0"/>
        <v>0</v>
      </c>
      <c r="E37" s="473"/>
      <c r="F37" s="473"/>
      <c r="G37" s="472">
        <f t="shared" si="1"/>
        <v>0</v>
      </c>
    </row>
    <row r="38" spans="1:7" x14ac:dyDescent="0.25">
      <c r="A38" s="467" t="s">
        <v>216</v>
      </c>
      <c r="B38" s="473"/>
      <c r="C38" s="473"/>
      <c r="D38" s="471">
        <f t="shared" si="0"/>
        <v>0</v>
      </c>
      <c r="E38" s="473"/>
      <c r="F38" s="473"/>
      <c r="G38" s="472">
        <f t="shared" si="1"/>
        <v>0</v>
      </c>
    </row>
    <row r="39" spans="1:7" x14ac:dyDescent="0.25">
      <c r="A39" s="467" t="s">
        <v>217</v>
      </c>
      <c r="B39" s="473"/>
      <c r="C39" s="473"/>
      <c r="D39" s="471">
        <f t="shared" si="0"/>
        <v>0</v>
      </c>
      <c r="E39" s="473"/>
      <c r="F39" s="473"/>
      <c r="G39" s="472">
        <f t="shared" si="1"/>
        <v>0</v>
      </c>
    </row>
    <row r="40" spans="1:7" x14ac:dyDescent="0.25">
      <c r="A40" s="467" t="s">
        <v>218</v>
      </c>
      <c r="B40" s="1021">
        <v>240000</v>
      </c>
      <c r="C40" s="1021">
        <v>206527.38</v>
      </c>
      <c r="D40" s="471">
        <f t="shared" si="0"/>
        <v>446527.38</v>
      </c>
      <c r="E40" s="473">
        <v>352323.05</v>
      </c>
      <c r="F40" s="473">
        <v>322323.05</v>
      </c>
      <c r="G40" s="472">
        <f t="shared" si="1"/>
        <v>94204.330000000016</v>
      </c>
    </row>
    <row r="41" spans="1:7" x14ac:dyDescent="0.25">
      <c r="A41" s="467" t="s">
        <v>219</v>
      </c>
      <c r="B41" s="473"/>
      <c r="C41" s="473"/>
      <c r="D41" s="471">
        <f t="shared" si="0"/>
        <v>0</v>
      </c>
      <c r="E41" s="473"/>
      <c r="F41" s="473"/>
      <c r="G41" s="472">
        <f t="shared" si="1"/>
        <v>0</v>
      </c>
    </row>
    <row r="42" spans="1:7" x14ac:dyDescent="0.25">
      <c r="A42" s="467" t="s">
        <v>535</v>
      </c>
      <c r="B42" s="473"/>
      <c r="C42" s="473"/>
      <c r="D42" s="471">
        <f t="shared" si="0"/>
        <v>0</v>
      </c>
      <c r="E42" s="473"/>
      <c r="F42" s="473"/>
      <c r="G42" s="472">
        <f t="shared" si="1"/>
        <v>0</v>
      </c>
    </row>
    <row r="43" spans="1:7" x14ac:dyDescent="0.25">
      <c r="A43" s="467" t="s">
        <v>221</v>
      </c>
      <c r="B43" s="473"/>
      <c r="C43" s="473"/>
      <c r="D43" s="471">
        <f t="shared" si="0"/>
        <v>0</v>
      </c>
      <c r="E43" s="473"/>
      <c r="F43" s="473"/>
      <c r="G43" s="472">
        <f t="shared" si="1"/>
        <v>0</v>
      </c>
    </row>
    <row r="44" spans="1:7" x14ac:dyDescent="0.25">
      <c r="A44" s="467" t="s">
        <v>222</v>
      </c>
      <c r="B44" s="473"/>
      <c r="C44" s="473"/>
      <c r="D44" s="471">
        <f t="shared" si="0"/>
        <v>0</v>
      </c>
      <c r="E44" s="473"/>
      <c r="F44" s="473"/>
      <c r="G44" s="472">
        <f t="shared" si="1"/>
        <v>0</v>
      </c>
    </row>
    <row r="45" spans="1:7" x14ac:dyDescent="0.25">
      <c r="A45" s="467" t="s">
        <v>223</v>
      </c>
      <c r="B45" s="473"/>
      <c r="C45" s="473"/>
      <c r="D45" s="471">
        <f t="shared" si="0"/>
        <v>0</v>
      </c>
      <c r="E45" s="473"/>
      <c r="F45" s="473"/>
      <c r="G45" s="472">
        <f t="shared" si="1"/>
        <v>0</v>
      </c>
    </row>
    <row r="46" spans="1:7" x14ac:dyDescent="0.25">
      <c r="A46" s="468" t="s">
        <v>536</v>
      </c>
      <c r="B46" s="471">
        <f>SUM(B47:B55)</f>
        <v>0</v>
      </c>
      <c r="C46" s="471">
        <f>SUM(C47:C55)</f>
        <v>1246071.79</v>
      </c>
      <c r="D46" s="471">
        <f>B46+C46</f>
        <v>1246071.79</v>
      </c>
      <c r="E46" s="471">
        <f>SUM(E47:E55)</f>
        <v>647845.84</v>
      </c>
      <c r="F46" s="471">
        <f>SUM(F47:F55)</f>
        <v>647845.84</v>
      </c>
      <c r="G46" s="472">
        <f t="shared" si="1"/>
        <v>598225.95000000007</v>
      </c>
    </row>
    <row r="47" spans="1:7" x14ac:dyDescent="0.25">
      <c r="A47" s="467" t="s">
        <v>537</v>
      </c>
      <c r="B47" s="473">
        <v>0</v>
      </c>
      <c r="C47" s="473">
        <v>605120.94999999995</v>
      </c>
      <c r="D47" s="471">
        <f t="shared" si="0"/>
        <v>605120.94999999995</v>
      </c>
      <c r="E47" s="473">
        <v>6895</v>
      </c>
      <c r="F47" s="473">
        <v>6895</v>
      </c>
      <c r="G47" s="472">
        <f>D47-E47</f>
        <v>598225.94999999995</v>
      </c>
    </row>
    <row r="48" spans="1:7" x14ac:dyDescent="0.25">
      <c r="A48" s="467" t="s">
        <v>538</v>
      </c>
      <c r="B48" s="473"/>
      <c r="C48" s="473">
        <v>24126.84</v>
      </c>
      <c r="D48" s="471">
        <f t="shared" si="0"/>
        <v>24126.84</v>
      </c>
      <c r="E48" s="473">
        <v>24126.84</v>
      </c>
      <c r="F48" s="473">
        <v>24126.84</v>
      </c>
      <c r="G48" s="472">
        <f t="shared" si="1"/>
        <v>0</v>
      </c>
    </row>
    <row r="49" spans="1:7" x14ac:dyDescent="0.25">
      <c r="A49" s="467" t="s">
        <v>539</v>
      </c>
      <c r="B49" s="473"/>
      <c r="C49" s="473"/>
      <c r="D49" s="471">
        <f t="shared" si="0"/>
        <v>0</v>
      </c>
      <c r="E49" s="473"/>
      <c r="F49" s="473"/>
      <c r="G49" s="472">
        <f t="shared" si="1"/>
        <v>0</v>
      </c>
    </row>
    <row r="50" spans="1:7" x14ac:dyDescent="0.25">
      <c r="A50" s="467" t="s">
        <v>540</v>
      </c>
      <c r="B50" s="473"/>
      <c r="C50" s="473"/>
      <c r="D50" s="471">
        <f t="shared" si="0"/>
        <v>0</v>
      </c>
      <c r="E50" s="473"/>
      <c r="F50" s="473"/>
      <c r="G50" s="472">
        <f t="shared" si="1"/>
        <v>0</v>
      </c>
    </row>
    <row r="51" spans="1:7" x14ac:dyDescent="0.25">
      <c r="A51" s="467" t="s">
        <v>541</v>
      </c>
      <c r="B51" s="473"/>
      <c r="C51" s="473"/>
      <c r="D51" s="471">
        <f t="shared" si="0"/>
        <v>0</v>
      </c>
      <c r="E51" s="473"/>
      <c r="F51" s="473"/>
      <c r="G51" s="472">
        <f t="shared" si="1"/>
        <v>0</v>
      </c>
    </row>
    <row r="52" spans="1:7" x14ac:dyDescent="0.25">
      <c r="A52" s="467" t="s">
        <v>542</v>
      </c>
      <c r="B52" s="473"/>
      <c r="C52" s="473"/>
      <c r="D52" s="471">
        <f t="shared" si="0"/>
        <v>0</v>
      </c>
      <c r="E52" s="473"/>
      <c r="F52" s="473"/>
      <c r="G52" s="472">
        <f t="shared" si="1"/>
        <v>0</v>
      </c>
    </row>
    <row r="53" spans="1:7" x14ac:dyDescent="0.25">
      <c r="A53" s="467" t="s">
        <v>543</v>
      </c>
      <c r="B53" s="473"/>
      <c r="C53" s="473"/>
      <c r="D53" s="471">
        <f t="shared" si="0"/>
        <v>0</v>
      </c>
      <c r="E53" s="473"/>
      <c r="F53" s="473"/>
      <c r="G53" s="472">
        <f t="shared" si="1"/>
        <v>0</v>
      </c>
    </row>
    <row r="54" spans="1:7" x14ac:dyDescent="0.25">
      <c r="A54" s="467" t="s">
        <v>544</v>
      </c>
      <c r="B54" s="473"/>
      <c r="C54" s="473"/>
      <c r="D54" s="471">
        <f t="shared" si="0"/>
        <v>0</v>
      </c>
      <c r="E54" s="473"/>
      <c r="F54" s="473"/>
      <c r="G54" s="472">
        <f t="shared" si="1"/>
        <v>0</v>
      </c>
    </row>
    <row r="55" spans="1:7" x14ac:dyDescent="0.25">
      <c r="A55" s="467" t="s">
        <v>54</v>
      </c>
      <c r="B55" s="473"/>
      <c r="C55" s="473">
        <v>616824</v>
      </c>
      <c r="D55" s="471">
        <f t="shared" si="0"/>
        <v>616824</v>
      </c>
      <c r="E55" s="473">
        <v>616824</v>
      </c>
      <c r="F55" s="473">
        <v>616824</v>
      </c>
      <c r="G55" s="472">
        <f t="shared" si="1"/>
        <v>0</v>
      </c>
    </row>
    <row r="56" spans="1:7" x14ac:dyDescent="0.25">
      <c r="A56" s="468" t="s">
        <v>239</v>
      </c>
      <c r="B56" s="471">
        <f>SUM(B57:B59)</f>
        <v>0</v>
      </c>
      <c r="C56" s="471">
        <f>SUM(C57:C59)</f>
        <v>0</v>
      </c>
      <c r="D56" s="471">
        <f>B56+C56</f>
        <v>0</v>
      </c>
      <c r="E56" s="471">
        <f>SUM(E57:E59)</f>
        <v>0</v>
      </c>
      <c r="F56" s="471">
        <f>SUM(F57:F59)</f>
        <v>0</v>
      </c>
      <c r="G56" s="472">
        <f t="shared" si="1"/>
        <v>0</v>
      </c>
    </row>
    <row r="57" spans="1:7" x14ac:dyDescent="0.25">
      <c r="A57" s="467" t="s">
        <v>545</v>
      </c>
      <c r="B57" s="473"/>
      <c r="C57" s="473"/>
      <c r="D57" s="471">
        <f t="shared" si="0"/>
        <v>0</v>
      </c>
      <c r="E57" s="473"/>
      <c r="F57" s="473"/>
      <c r="G57" s="472">
        <f t="shared" si="1"/>
        <v>0</v>
      </c>
    </row>
    <row r="58" spans="1:7" x14ac:dyDescent="0.25">
      <c r="A58" s="467" t="s">
        <v>546</v>
      </c>
      <c r="B58" s="473"/>
      <c r="C58" s="473"/>
      <c r="D58" s="471">
        <f t="shared" si="0"/>
        <v>0</v>
      </c>
      <c r="E58" s="473"/>
      <c r="F58" s="473"/>
      <c r="G58" s="472">
        <f t="shared" si="1"/>
        <v>0</v>
      </c>
    </row>
    <row r="59" spans="1:7" x14ac:dyDescent="0.25">
      <c r="A59" s="467" t="s">
        <v>547</v>
      </c>
      <c r="B59" s="473"/>
      <c r="C59" s="473"/>
      <c r="D59" s="471">
        <f t="shared" si="0"/>
        <v>0</v>
      </c>
      <c r="E59" s="473"/>
      <c r="F59" s="473"/>
      <c r="G59" s="472">
        <f t="shared" si="1"/>
        <v>0</v>
      </c>
    </row>
    <row r="60" spans="1:7" x14ac:dyDescent="0.25">
      <c r="A60" s="468" t="s">
        <v>548</v>
      </c>
      <c r="B60" s="471">
        <f>SUM(B61:B67)</f>
        <v>0</v>
      </c>
      <c r="C60" s="471">
        <f>SUM(C61:C67)</f>
        <v>0</v>
      </c>
      <c r="D60" s="471">
        <f>B60+C60</f>
        <v>0</v>
      </c>
      <c r="E60" s="471">
        <f>SUM(E61:E67)</f>
        <v>0</v>
      </c>
      <c r="F60" s="471">
        <f>SUM(F61:F67)</f>
        <v>0</v>
      </c>
      <c r="G60" s="472">
        <f t="shared" si="1"/>
        <v>0</v>
      </c>
    </row>
    <row r="61" spans="1:7" x14ac:dyDescent="0.25">
      <c r="A61" s="467" t="s">
        <v>549</v>
      </c>
      <c r="B61" s="473"/>
      <c r="C61" s="473"/>
      <c r="D61" s="471">
        <f t="shared" si="0"/>
        <v>0</v>
      </c>
      <c r="E61" s="473"/>
      <c r="F61" s="473"/>
      <c r="G61" s="472">
        <f t="shared" si="1"/>
        <v>0</v>
      </c>
    </row>
    <row r="62" spans="1:7" ht="15.75" thickBot="1" x14ac:dyDescent="0.3">
      <c r="A62" s="469" t="s">
        <v>550</v>
      </c>
      <c r="B62" s="474"/>
      <c r="C62" s="474"/>
      <c r="D62" s="475">
        <f t="shared" si="0"/>
        <v>0</v>
      </c>
      <c r="E62" s="474"/>
      <c r="F62" s="474"/>
      <c r="G62" s="476">
        <f t="shared" si="1"/>
        <v>0</v>
      </c>
    </row>
    <row r="63" spans="1:7" x14ac:dyDescent="0.25">
      <c r="A63" s="467" t="s">
        <v>551</v>
      </c>
      <c r="B63" s="473"/>
      <c r="C63" s="473"/>
      <c r="D63" s="471">
        <f t="shared" si="0"/>
        <v>0</v>
      </c>
      <c r="E63" s="473"/>
      <c r="F63" s="473"/>
      <c r="G63" s="472">
        <f t="shared" si="1"/>
        <v>0</v>
      </c>
    </row>
    <row r="64" spans="1:7" x14ac:dyDescent="0.25">
      <c r="A64" s="467" t="s">
        <v>552</v>
      </c>
      <c r="B64" s="473"/>
      <c r="C64" s="473"/>
      <c r="D64" s="471">
        <f t="shared" si="0"/>
        <v>0</v>
      </c>
      <c r="E64" s="473"/>
      <c r="F64" s="473"/>
      <c r="G64" s="472">
        <f t="shared" si="1"/>
        <v>0</v>
      </c>
    </row>
    <row r="65" spans="1:7" x14ac:dyDescent="0.25">
      <c r="A65" s="467" t="s">
        <v>553</v>
      </c>
      <c r="B65" s="473"/>
      <c r="C65" s="473"/>
      <c r="D65" s="471">
        <f t="shared" si="0"/>
        <v>0</v>
      </c>
      <c r="E65" s="473"/>
      <c r="F65" s="473"/>
      <c r="G65" s="472">
        <f t="shared" si="1"/>
        <v>0</v>
      </c>
    </row>
    <row r="66" spans="1:7" x14ac:dyDescent="0.25">
      <c r="A66" s="467" t="s">
        <v>554</v>
      </c>
      <c r="B66" s="473"/>
      <c r="C66" s="473"/>
      <c r="D66" s="471">
        <f t="shared" si="0"/>
        <v>0</v>
      </c>
      <c r="E66" s="473"/>
      <c r="F66" s="473"/>
      <c r="G66" s="472">
        <f t="shared" si="1"/>
        <v>0</v>
      </c>
    </row>
    <row r="67" spans="1:7" x14ac:dyDescent="0.25">
      <c r="A67" s="467" t="s">
        <v>555</v>
      </c>
      <c r="B67" s="473"/>
      <c r="C67" s="473"/>
      <c r="D67" s="471">
        <f t="shared" si="0"/>
        <v>0</v>
      </c>
      <c r="E67" s="473"/>
      <c r="F67" s="473"/>
      <c r="G67" s="472">
        <f t="shared" si="1"/>
        <v>0</v>
      </c>
    </row>
    <row r="68" spans="1:7" x14ac:dyDescent="0.25">
      <c r="A68" s="468" t="s">
        <v>202</v>
      </c>
      <c r="B68" s="471">
        <f>SUM(B69:B71)</f>
        <v>0</v>
      </c>
      <c r="C68" s="471">
        <f>SUM(C69:C71)</f>
        <v>0</v>
      </c>
      <c r="D68" s="471">
        <f>B68+C68</f>
        <v>0</v>
      </c>
      <c r="E68" s="471">
        <f>SUM(E69:E71)</f>
        <v>0</v>
      </c>
      <c r="F68" s="471">
        <f>SUM(F69:F71)</f>
        <v>0</v>
      </c>
      <c r="G68" s="472">
        <f t="shared" si="1"/>
        <v>0</v>
      </c>
    </row>
    <row r="69" spans="1:7" x14ac:dyDescent="0.25">
      <c r="A69" s="467" t="s">
        <v>225</v>
      </c>
      <c r="B69" s="473"/>
      <c r="C69" s="473"/>
      <c r="D69" s="471">
        <f t="shared" si="0"/>
        <v>0</v>
      </c>
      <c r="E69" s="473"/>
      <c r="F69" s="473"/>
      <c r="G69" s="472">
        <f t="shared" si="1"/>
        <v>0</v>
      </c>
    </row>
    <row r="70" spans="1:7" x14ac:dyDescent="0.25">
      <c r="A70" s="467" t="s">
        <v>67</v>
      </c>
      <c r="B70" s="473"/>
      <c r="C70" s="473"/>
      <c r="D70" s="471">
        <f t="shared" si="0"/>
        <v>0</v>
      </c>
      <c r="E70" s="473"/>
      <c r="F70" s="473"/>
      <c r="G70" s="472">
        <f t="shared" si="1"/>
        <v>0</v>
      </c>
    </row>
    <row r="71" spans="1:7" x14ac:dyDescent="0.25">
      <c r="A71" s="467" t="s">
        <v>226</v>
      </c>
      <c r="B71" s="473"/>
      <c r="C71" s="473"/>
      <c r="D71" s="471">
        <f t="shared" si="0"/>
        <v>0</v>
      </c>
      <c r="E71" s="473"/>
      <c r="F71" s="473"/>
      <c r="G71" s="472">
        <f t="shared" si="1"/>
        <v>0</v>
      </c>
    </row>
    <row r="72" spans="1:7" x14ac:dyDescent="0.25">
      <c r="A72" s="468" t="s">
        <v>556</v>
      </c>
      <c r="B72" s="471">
        <f>SUM(B73:B79)</f>
        <v>0</v>
      </c>
      <c r="C72" s="471">
        <f>SUM(C73:C79)</f>
        <v>0</v>
      </c>
      <c r="D72" s="471">
        <f>B72+C72</f>
        <v>0</v>
      </c>
      <c r="E72" s="471">
        <f>SUM(E73:E79)</f>
        <v>0</v>
      </c>
      <c r="F72" s="471">
        <f>SUM(F73:F79)</f>
        <v>0</v>
      </c>
      <c r="G72" s="472">
        <f t="shared" si="1"/>
        <v>0</v>
      </c>
    </row>
    <row r="73" spans="1:7" x14ac:dyDescent="0.25">
      <c r="A73" s="467" t="s">
        <v>557</v>
      </c>
      <c r="B73" s="473"/>
      <c r="C73" s="473"/>
      <c r="D73" s="471">
        <f t="shared" ref="D73:D79" si="2">B73+C73</f>
        <v>0</v>
      </c>
      <c r="E73" s="473"/>
      <c r="F73" s="473"/>
      <c r="G73" s="472">
        <f t="shared" ref="G73:G79" si="3">D73-E73</f>
        <v>0</v>
      </c>
    </row>
    <row r="74" spans="1:7" x14ac:dyDescent="0.25">
      <c r="A74" s="467" t="s">
        <v>228</v>
      </c>
      <c r="B74" s="473"/>
      <c r="C74" s="473"/>
      <c r="D74" s="471">
        <f t="shared" si="2"/>
        <v>0</v>
      </c>
      <c r="E74" s="473"/>
      <c r="F74" s="473"/>
      <c r="G74" s="472">
        <f t="shared" si="3"/>
        <v>0</v>
      </c>
    </row>
    <row r="75" spans="1:7" x14ac:dyDescent="0.25">
      <c r="A75" s="467" t="s">
        <v>229</v>
      </c>
      <c r="B75" s="473"/>
      <c r="C75" s="473"/>
      <c r="D75" s="471">
        <f t="shared" si="2"/>
        <v>0</v>
      </c>
      <c r="E75" s="473"/>
      <c r="F75" s="473"/>
      <c r="G75" s="472">
        <f t="shared" si="3"/>
        <v>0</v>
      </c>
    </row>
    <row r="76" spans="1:7" x14ac:dyDescent="0.25">
      <c r="A76" s="467" t="s">
        <v>230</v>
      </c>
      <c r="B76" s="473"/>
      <c r="C76" s="473"/>
      <c r="D76" s="471">
        <f t="shared" si="2"/>
        <v>0</v>
      </c>
      <c r="E76" s="473"/>
      <c r="F76" s="473"/>
      <c r="G76" s="472">
        <f t="shared" si="3"/>
        <v>0</v>
      </c>
    </row>
    <row r="77" spans="1:7" x14ac:dyDescent="0.25">
      <c r="A77" s="467" t="s">
        <v>231</v>
      </c>
      <c r="B77" s="473"/>
      <c r="C77" s="473"/>
      <c r="D77" s="471">
        <f t="shared" si="2"/>
        <v>0</v>
      </c>
      <c r="E77" s="473"/>
      <c r="F77" s="473"/>
      <c r="G77" s="472">
        <f t="shared" si="3"/>
        <v>0</v>
      </c>
    </row>
    <row r="78" spans="1:7" x14ac:dyDescent="0.25">
      <c r="A78" s="467" t="s">
        <v>232</v>
      </c>
      <c r="B78" s="473"/>
      <c r="C78" s="473"/>
      <c r="D78" s="471">
        <f t="shared" si="2"/>
        <v>0</v>
      </c>
      <c r="E78" s="473"/>
      <c r="F78" s="473"/>
      <c r="G78" s="472">
        <f t="shared" si="3"/>
        <v>0</v>
      </c>
    </row>
    <row r="79" spans="1:7" ht="15.75" thickBot="1" x14ac:dyDescent="0.3">
      <c r="A79" s="469" t="s">
        <v>558</v>
      </c>
      <c r="B79" s="474"/>
      <c r="C79" s="474"/>
      <c r="D79" s="475">
        <f t="shared" si="2"/>
        <v>0</v>
      </c>
      <c r="E79" s="474"/>
      <c r="F79" s="474"/>
      <c r="G79" s="476">
        <f t="shared" si="3"/>
        <v>0</v>
      </c>
    </row>
    <row r="80" spans="1:7" ht="15.75" thickBot="1" x14ac:dyDescent="0.3">
      <c r="A80" s="470" t="s">
        <v>559</v>
      </c>
      <c r="B80" s="443">
        <f>B72+B68+B60+B56+B46+B36+B26+B16+B8</f>
        <v>14856481</v>
      </c>
      <c r="C80" s="443">
        <f>C72+C68+C60+C56+C46+C36+C26+C16+C8</f>
        <v>15150656.280000001</v>
      </c>
      <c r="D80" s="443">
        <f>B80+C80</f>
        <v>30007137.280000001</v>
      </c>
      <c r="E80" s="443">
        <f>E72+E68+E60+E56+E46+E36+E26+E16+E8</f>
        <v>25448022.18</v>
      </c>
      <c r="F80" s="443">
        <f>F72+F68+F60+F56+F46+F36+F26+F16+F8</f>
        <v>25123902.209999997</v>
      </c>
      <c r="G80" s="477">
        <f>D80-E80</f>
        <v>4559115.1000000015</v>
      </c>
    </row>
    <row r="81" spans="1:7" x14ac:dyDescent="0.25">
      <c r="A81" s="584"/>
      <c r="B81" s="585"/>
      <c r="C81" s="585"/>
      <c r="D81" s="585"/>
      <c r="E81" s="585"/>
      <c r="F81" s="585"/>
      <c r="G81" s="585"/>
    </row>
    <row r="82" spans="1:7" x14ac:dyDescent="0.25">
      <c r="A82" s="584"/>
      <c r="B82" s="585"/>
      <c r="C82" s="585"/>
      <c r="D82" s="585"/>
      <c r="E82" s="585"/>
      <c r="F82" s="585"/>
      <c r="G82" s="585"/>
    </row>
    <row r="83" spans="1:7" x14ac:dyDescent="0.25">
      <c r="A83" s="584"/>
      <c r="B83" s="585"/>
      <c r="C83" s="585"/>
      <c r="D83" s="585"/>
      <c r="E83" s="585"/>
      <c r="F83" s="585"/>
      <c r="G83" s="585"/>
    </row>
    <row r="84" spans="1:7" x14ac:dyDescent="0.25">
      <c r="A84" s="584"/>
      <c r="B84" s="585"/>
      <c r="C84" s="585"/>
      <c r="D84" s="585"/>
      <c r="E84" s="585"/>
      <c r="F84" s="585"/>
      <c r="G84" s="585"/>
    </row>
    <row r="85" spans="1:7" x14ac:dyDescent="0.25">
      <c r="A85" s="584"/>
      <c r="B85" s="585"/>
      <c r="C85" s="585"/>
      <c r="D85" s="585"/>
      <c r="E85" s="585"/>
      <c r="F85" s="585"/>
      <c r="G85" s="585"/>
    </row>
    <row r="86" spans="1:7" x14ac:dyDescent="0.25">
      <c r="A86" s="584"/>
      <c r="B86" s="585"/>
      <c r="C86" s="585"/>
      <c r="D86" s="585"/>
      <c r="E86" s="585"/>
      <c r="F86" s="585"/>
      <c r="G86" s="585"/>
    </row>
    <row r="87" spans="1:7" ht="16.5" x14ac:dyDescent="0.25">
      <c r="A87" s="121"/>
      <c r="B87" s="121"/>
      <c r="C87" s="121"/>
      <c r="D87" s="121"/>
      <c r="E87" s="121"/>
      <c r="F87" s="121"/>
      <c r="G87" s="121"/>
    </row>
    <row r="88" spans="1:7" ht="16.5" x14ac:dyDescent="0.25">
      <c r="A88" s="121"/>
      <c r="B88" s="121"/>
      <c r="C88" s="121"/>
      <c r="D88" s="121"/>
      <c r="E88" s="121"/>
      <c r="F88" s="121"/>
      <c r="G88" s="121"/>
    </row>
    <row r="89" spans="1:7" ht="16.5" x14ac:dyDescent="0.25">
      <c r="A89" s="121"/>
      <c r="B89" s="121"/>
      <c r="C89" s="121"/>
      <c r="D89" s="121"/>
      <c r="E89" s="121"/>
      <c r="F89" s="121"/>
      <c r="G89" s="121"/>
    </row>
    <row r="90" spans="1:7" ht="16.5" x14ac:dyDescent="0.25">
      <c r="A90" s="121"/>
      <c r="B90" s="121"/>
      <c r="C90" s="121"/>
      <c r="D90" s="121"/>
      <c r="E90" s="121"/>
      <c r="F90" s="121"/>
      <c r="G90" s="121"/>
    </row>
  </sheetData>
  <sheetProtection password="C115" sheet="1" scenarios="1" formatColumns="0" formatRows="0"/>
  <mergeCells count="6">
    <mergeCell ref="A6:A7"/>
    <mergeCell ref="A1:G1"/>
    <mergeCell ref="A2:G2"/>
    <mergeCell ref="A3:G3"/>
    <mergeCell ref="A4:G4"/>
    <mergeCell ref="A5:E5"/>
  </mergeCells>
  <pageMargins left="0.70866141732283472" right="0.70866141732283472" top="0.15748031496062992" bottom="0" header="0.31496062992125984" footer="0.31496062992125984"/>
  <pageSetup scale="61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view="pageBreakPreview" topLeftCell="A142" zoomScaleNormal="100" zoomScaleSheetLayoutView="100" workbookViewId="0">
      <selection activeCell="D39" sqref="D39"/>
    </sheetView>
  </sheetViews>
  <sheetFormatPr baseColWidth="10" defaultRowHeight="15" x14ac:dyDescent="0.25"/>
  <cols>
    <col min="1" max="1" width="6.140625" customWidth="1"/>
    <col min="2" max="2" width="59.7109375" customWidth="1"/>
    <col min="3" max="4" width="12" bestFit="1" customWidth="1"/>
    <col min="5" max="5" width="12.5703125" customWidth="1"/>
    <col min="6" max="6" width="12" bestFit="1" customWidth="1"/>
  </cols>
  <sheetData>
    <row r="1" spans="1:8" ht="15.75" x14ac:dyDescent="0.25">
      <c r="A1" s="1204" t="str">
        <f>'CPCA-I-01'!A1:G1</f>
        <v>Universidad Tecnológica de Guaymas</v>
      </c>
      <c r="B1" s="1205"/>
      <c r="C1" s="1205"/>
      <c r="D1" s="1205"/>
      <c r="E1" s="1205"/>
      <c r="F1" s="1205"/>
      <c r="G1" s="1205"/>
      <c r="H1" s="1206"/>
    </row>
    <row r="2" spans="1:8" x14ac:dyDescent="0.25">
      <c r="A2" s="1207" t="s">
        <v>560</v>
      </c>
      <c r="B2" s="1208"/>
      <c r="C2" s="1208"/>
      <c r="D2" s="1208"/>
      <c r="E2" s="1208"/>
      <c r="F2" s="1208"/>
      <c r="G2" s="1208"/>
      <c r="H2" s="1209"/>
    </row>
    <row r="3" spans="1:8" x14ac:dyDescent="0.25">
      <c r="A3" s="1207" t="s">
        <v>561</v>
      </c>
      <c r="B3" s="1208"/>
      <c r="C3" s="1208"/>
      <c r="D3" s="1208"/>
      <c r="E3" s="1208"/>
      <c r="F3" s="1208"/>
      <c r="G3" s="1208"/>
      <c r="H3" s="1209"/>
    </row>
    <row r="4" spans="1:8" x14ac:dyDescent="0.25">
      <c r="A4" s="1207" t="str">
        <f>'CPCA-II-02'!A3:I3</f>
        <v>Del 01 de enero al 31 de diciembre de 2019</v>
      </c>
      <c r="B4" s="1208"/>
      <c r="C4" s="1208"/>
      <c r="D4" s="1208"/>
      <c r="E4" s="1208"/>
      <c r="F4" s="1208"/>
      <c r="G4" s="1208"/>
      <c r="H4" s="1209"/>
    </row>
    <row r="5" spans="1:8" ht="15.75" thickBot="1" x14ac:dyDescent="0.3">
      <c r="A5" s="1201" t="s">
        <v>84</v>
      </c>
      <c r="B5" s="1202"/>
      <c r="C5" s="1202"/>
      <c r="D5" s="1202"/>
      <c r="E5" s="1202"/>
      <c r="F5" s="1202"/>
      <c r="G5" s="1202"/>
      <c r="H5" s="1203"/>
    </row>
    <row r="6" spans="1:8" ht="15.75" thickBot="1" x14ac:dyDescent="0.3">
      <c r="A6" s="1212" t="s">
        <v>85</v>
      </c>
      <c r="B6" s="1213"/>
      <c r="C6" s="1215" t="s">
        <v>562</v>
      </c>
      <c r="D6" s="1216"/>
      <c r="E6" s="1216"/>
      <c r="F6" s="1216"/>
      <c r="G6" s="1217"/>
      <c r="H6" s="1218" t="s">
        <v>563</v>
      </c>
    </row>
    <row r="7" spans="1:8" ht="18.75" thickBot="1" x14ac:dyDescent="0.3">
      <c r="A7" s="1201"/>
      <c r="B7" s="1214"/>
      <c r="C7" s="830" t="s">
        <v>564</v>
      </c>
      <c r="D7" s="700" t="s">
        <v>565</v>
      </c>
      <c r="E7" s="830" t="s">
        <v>566</v>
      </c>
      <c r="F7" s="830" t="s">
        <v>435</v>
      </c>
      <c r="G7" s="830" t="s">
        <v>567</v>
      </c>
      <c r="H7" s="1219"/>
    </row>
    <row r="8" spans="1:8" x14ac:dyDescent="0.25">
      <c r="A8" s="831"/>
      <c r="B8" s="751"/>
      <c r="C8" s="751"/>
      <c r="D8" s="752"/>
      <c r="E8" s="751"/>
      <c r="F8" s="751"/>
      <c r="G8" s="751"/>
      <c r="H8" s="753"/>
    </row>
    <row r="9" spans="1:8" x14ac:dyDescent="0.25">
      <c r="A9" s="1220" t="s">
        <v>568</v>
      </c>
      <c r="B9" s="1221"/>
      <c r="C9" s="694">
        <f t="shared" ref="C9:H9" si="0">+C10+C18+C28+C38+C48+C58+C62+C71+C75</f>
        <v>14856481</v>
      </c>
      <c r="D9" s="694">
        <f t="shared" si="0"/>
        <v>15150656.280000001</v>
      </c>
      <c r="E9" s="694">
        <f t="shared" si="0"/>
        <v>30007137.279999997</v>
      </c>
      <c r="F9" s="694">
        <f t="shared" si="0"/>
        <v>25448022.18</v>
      </c>
      <c r="G9" s="694">
        <f t="shared" si="0"/>
        <v>25123902.210000001</v>
      </c>
      <c r="H9" s="694">
        <f t="shared" si="0"/>
        <v>4559115.1000000006</v>
      </c>
    </row>
    <row r="10" spans="1:8" x14ac:dyDescent="0.25">
      <c r="A10" s="1210" t="s">
        <v>569</v>
      </c>
      <c r="B10" s="1211"/>
      <c r="C10" s="695">
        <f>SUM(C11:C17)</f>
        <v>10537803</v>
      </c>
      <c r="D10" s="695">
        <f t="shared" ref="D10:H10" si="1">SUM(D11:D17)</f>
        <v>8185988.6800000006</v>
      </c>
      <c r="E10" s="698">
        <f t="shared" si="1"/>
        <v>18723791.68</v>
      </c>
      <c r="F10" s="695">
        <f t="shared" si="1"/>
        <v>17476134.469999999</v>
      </c>
      <c r="G10" s="695">
        <f t="shared" si="1"/>
        <v>17450206.149999999</v>
      </c>
      <c r="H10" s="695">
        <f t="shared" si="1"/>
        <v>1247657.2100000004</v>
      </c>
    </row>
    <row r="11" spans="1:8" x14ac:dyDescent="0.25">
      <c r="A11" s="829"/>
      <c r="B11" s="734" t="s">
        <v>570</v>
      </c>
      <c r="C11" s="697">
        <v>8350363.7199999997</v>
      </c>
      <c r="D11" s="697">
        <v>5886064.1100000003</v>
      </c>
      <c r="E11" s="698">
        <f>C11+D11</f>
        <v>14236427.83</v>
      </c>
      <c r="F11" s="697">
        <v>13282466.1</v>
      </c>
      <c r="G11" s="697">
        <v>13282480.5</v>
      </c>
      <c r="H11" s="696">
        <f t="shared" ref="H11:H17" si="2">+E11-F11</f>
        <v>953961.73000000045</v>
      </c>
    </row>
    <row r="12" spans="1:8" x14ac:dyDescent="0.25">
      <c r="A12" s="829"/>
      <c r="B12" s="734" t="s">
        <v>571</v>
      </c>
      <c r="C12" s="697">
        <v>0</v>
      </c>
      <c r="D12" s="697">
        <v>0</v>
      </c>
      <c r="E12" s="698">
        <f t="shared" ref="E12:E76" si="3">C12+D12</f>
        <v>0</v>
      </c>
      <c r="F12" s="697">
        <v>0</v>
      </c>
      <c r="G12" s="697">
        <v>0</v>
      </c>
      <c r="H12" s="696">
        <f t="shared" si="2"/>
        <v>0</v>
      </c>
    </row>
    <row r="13" spans="1:8" x14ac:dyDescent="0.25">
      <c r="A13" s="829"/>
      <c r="B13" s="734" t="s">
        <v>572</v>
      </c>
      <c r="C13" s="697">
        <v>1462103.28</v>
      </c>
      <c r="D13" s="697">
        <v>724043.9</v>
      </c>
      <c r="E13" s="698">
        <f t="shared" si="3"/>
        <v>2186147.1800000002</v>
      </c>
      <c r="F13" s="697">
        <v>2052710.33</v>
      </c>
      <c r="G13" s="697">
        <v>2052710.33</v>
      </c>
      <c r="H13" s="696">
        <f t="shared" si="2"/>
        <v>133436.85000000009</v>
      </c>
    </row>
    <row r="14" spans="1:8" x14ac:dyDescent="0.25">
      <c r="A14" s="829"/>
      <c r="B14" s="734" t="s">
        <v>573</v>
      </c>
      <c r="C14" s="697">
        <v>486446.28</v>
      </c>
      <c r="D14" s="697">
        <v>855367.7</v>
      </c>
      <c r="E14" s="698">
        <f t="shared" si="3"/>
        <v>1341813.98</v>
      </c>
      <c r="F14" s="697">
        <v>1307281.51</v>
      </c>
      <c r="G14" s="697">
        <v>1281342.94</v>
      </c>
      <c r="H14" s="696">
        <f t="shared" si="2"/>
        <v>34532.469999999972</v>
      </c>
    </row>
    <row r="15" spans="1:8" x14ac:dyDescent="0.25">
      <c r="A15" s="829"/>
      <c r="B15" s="734" t="s">
        <v>574</v>
      </c>
      <c r="C15" s="697">
        <v>238889.72</v>
      </c>
      <c r="D15" s="697">
        <v>720512.97</v>
      </c>
      <c r="E15" s="698">
        <f t="shared" si="3"/>
        <v>959402.69</v>
      </c>
      <c r="F15" s="697">
        <v>833676.53</v>
      </c>
      <c r="G15" s="697">
        <v>833672.38</v>
      </c>
      <c r="H15" s="696">
        <f t="shared" si="2"/>
        <v>125726.15999999992</v>
      </c>
    </row>
    <row r="16" spans="1:8" x14ac:dyDescent="0.25">
      <c r="A16" s="829"/>
      <c r="B16" s="734" t="s">
        <v>575</v>
      </c>
      <c r="C16" s="697"/>
      <c r="D16" s="697"/>
      <c r="E16" s="698">
        <f t="shared" si="3"/>
        <v>0</v>
      </c>
      <c r="F16" s="697"/>
      <c r="G16" s="697"/>
      <c r="H16" s="696">
        <f t="shared" si="2"/>
        <v>0</v>
      </c>
    </row>
    <row r="17" spans="1:8" x14ac:dyDescent="0.25">
      <c r="A17" s="829"/>
      <c r="B17" s="734" t="s">
        <v>576</v>
      </c>
      <c r="C17" s="697"/>
      <c r="D17" s="697"/>
      <c r="E17" s="698">
        <f t="shared" si="3"/>
        <v>0</v>
      </c>
      <c r="F17" s="697">
        <v>0</v>
      </c>
      <c r="G17" s="697">
        <v>0</v>
      </c>
      <c r="H17" s="696">
        <f t="shared" si="2"/>
        <v>0</v>
      </c>
    </row>
    <row r="18" spans="1:8" x14ac:dyDescent="0.25">
      <c r="A18" s="1210" t="s">
        <v>577</v>
      </c>
      <c r="B18" s="1211"/>
      <c r="C18" s="695">
        <f>SUM(C19:C27)</f>
        <v>756915</v>
      </c>
      <c r="D18" s="695">
        <f t="shared" ref="D18:H18" si="4">SUM(D19:D27)</f>
        <v>815160.86</v>
      </c>
      <c r="E18" s="698">
        <f t="shared" si="4"/>
        <v>1572075.8599999996</v>
      </c>
      <c r="F18" s="695">
        <f t="shared" si="4"/>
        <v>1352476.41</v>
      </c>
      <c r="G18" s="695">
        <f t="shared" si="4"/>
        <v>1342670.01</v>
      </c>
      <c r="H18" s="695">
        <f t="shared" si="4"/>
        <v>219599.45</v>
      </c>
    </row>
    <row r="19" spans="1:8" x14ac:dyDescent="0.25">
      <c r="A19" s="829"/>
      <c r="B19" s="734" t="s">
        <v>578</v>
      </c>
      <c r="C19" s="697">
        <v>342468.86</v>
      </c>
      <c r="D19" s="697">
        <v>590470.56000000006</v>
      </c>
      <c r="E19" s="698">
        <f t="shared" si="3"/>
        <v>932939.42</v>
      </c>
      <c r="F19" s="697">
        <v>791837.25</v>
      </c>
      <c r="G19" s="697">
        <v>785388</v>
      </c>
      <c r="H19" s="696">
        <f t="shared" ref="H19:H82" si="5">+E19-F19</f>
        <v>141102.17000000004</v>
      </c>
    </row>
    <row r="20" spans="1:8" x14ac:dyDescent="0.25">
      <c r="A20" s="829"/>
      <c r="B20" s="734" t="s">
        <v>579</v>
      </c>
      <c r="C20" s="697">
        <v>14843.35</v>
      </c>
      <c r="D20" s="697">
        <v>179555.65</v>
      </c>
      <c r="E20" s="698">
        <f t="shared" si="3"/>
        <v>194399</v>
      </c>
      <c r="F20" s="697">
        <v>194355</v>
      </c>
      <c r="G20" s="697">
        <v>194355</v>
      </c>
      <c r="H20" s="696">
        <f t="shared" si="5"/>
        <v>44</v>
      </c>
    </row>
    <row r="21" spans="1:8" x14ac:dyDescent="0.25">
      <c r="A21" s="829"/>
      <c r="B21" s="734" t="s">
        <v>580</v>
      </c>
      <c r="C21" s="697">
        <v>10000</v>
      </c>
      <c r="D21" s="697">
        <v>-10000</v>
      </c>
      <c r="E21" s="698">
        <f t="shared" si="3"/>
        <v>0</v>
      </c>
      <c r="F21" s="697">
        <v>0</v>
      </c>
      <c r="G21" s="697">
        <v>0</v>
      </c>
      <c r="H21" s="696">
        <f t="shared" si="5"/>
        <v>0</v>
      </c>
    </row>
    <row r="22" spans="1:8" x14ac:dyDescent="0.25">
      <c r="A22" s="829"/>
      <c r="B22" s="734" t="s">
        <v>581</v>
      </c>
      <c r="C22" s="697">
        <v>35822.78</v>
      </c>
      <c r="D22" s="697">
        <v>5292.94</v>
      </c>
      <c r="E22" s="698">
        <f t="shared" si="3"/>
        <v>41115.72</v>
      </c>
      <c r="F22" s="697">
        <v>41115.72</v>
      </c>
      <c r="G22" s="697">
        <v>41115.72</v>
      </c>
      <c r="H22" s="696">
        <f t="shared" si="5"/>
        <v>0</v>
      </c>
    </row>
    <row r="23" spans="1:8" x14ac:dyDescent="0.25">
      <c r="A23" s="829"/>
      <c r="B23" s="734" t="s">
        <v>582</v>
      </c>
      <c r="C23" s="697">
        <v>3048.3</v>
      </c>
      <c r="D23" s="697">
        <v>-1436.62</v>
      </c>
      <c r="E23" s="698">
        <f t="shared" si="3"/>
        <v>1611.6800000000003</v>
      </c>
      <c r="F23" s="697">
        <v>1611.68</v>
      </c>
      <c r="G23" s="697">
        <v>1611.68</v>
      </c>
      <c r="H23" s="696">
        <f t="shared" si="5"/>
        <v>0</v>
      </c>
    </row>
    <row r="24" spans="1:8" x14ac:dyDescent="0.25">
      <c r="A24" s="829"/>
      <c r="B24" s="734" t="s">
        <v>583</v>
      </c>
      <c r="C24" s="697">
        <v>323957.74</v>
      </c>
      <c r="D24" s="697">
        <v>2797.41</v>
      </c>
      <c r="E24" s="698">
        <f t="shared" si="3"/>
        <v>326755.14999999997</v>
      </c>
      <c r="F24" s="697">
        <v>268319.57</v>
      </c>
      <c r="G24" s="697">
        <v>264962.42</v>
      </c>
      <c r="H24" s="696">
        <f t="shared" si="5"/>
        <v>58435.579999999958</v>
      </c>
    </row>
    <row r="25" spans="1:8" x14ac:dyDescent="0.25">
      <c r="A25" s="829"/>
      <c r="B25" s="734" t="s">
        <v>584</v>
      </c>
      <c r="C25" s="697">
        <v>22108.35</v>
      </c>
      <c r="D25" s="697">
        <v>12558.82</v>
      </c>
      <c r="E25" s="698">
        <f t="shared" si="3"/>
        <v>34667.17</v>
      </c>
      <c r="F25" s="697">
        <v>34667.17</v>
      </c>
      <c r="G25" s="697">
        <v>34667.17</v>
      </c>
      <c r="H25" s="696">
        <f t="shared" si="5"/>
        <v>0</v>
      </c>
    </row>
    <row r="26" spans="1:8" x14ac:dyDescent="0.25">
      <c r="A26" s="829"/>
      <c r="B26" s="734" t="s">
        <v>585</v>
      </c>
      <c r="C26" s="697">
        <v>0</v>
      </c>
      <c r="D26" s="697">
        <v>0</v>
      </c>
      <c r="E26" s="698">
        <f t="shared" si="3"/>
        <v>0</v>
      </c>
      <c r="F26" s="697">
        <v>0</v>
      </c>
      <c r="G26" s="697">
        <v>0</v>
      </c>
      <c r="H26" s="696">
        <f t="shared" si="5"/>
        <v>0</v>
      </c>
    </row>
    <row r="27" spans="1:8" x14ac:dyDescent="0.25">
      <c r="A27" s="829"/>
      <c r="B27" s="734" t="s">
        <v>586</v>
      </c>
      <c r="C27" s="697">
        <v>4665.62</v>
      </c>
      <c r="D27" s="697">
        <v>35922.1</v>
      </c>
      <c r="E27" s="698">
        <f t="shared" si="3"/>
        <v>40587.72</v>
      </c>
      <c r="F27" s="697">
        <v>20570.02</v>
      </c>
      <c r="G27" s="697">
        <v>20570.02</v>
      </c>
      <c r="H27" s="696">
        <f t="shared" si="5"/>
        <v>20017.7</v>
      </c>
    </row>
    <row r="28" spans="1:8" x14ac:dyDescent="0.25">
      <c r="A28" s="1210" t="s">
        <v>587</v>
      </c>
      <c r="B28" s="1211"/>
      <c r="C28" s="695">
        <f>SUM(C29:C37)</f>
        <v>3321763</v>
      </c>
      <c r="D28" s="695">
        <f t="shared" ref="D28:H28" si="6">SUM(D29:D37)</f>
        <v>4696907.57</v>
      </c>
      <c r="E28" s="698">
        <f t="shared" si="6"/>
        <v>8018670.5700000003</v>
      </c>
      <c r="F28" s="695">
        <f t="shared" si="6"/>
        <v>5619242.4100000001</v>
      </c>
      <c r="G28" s="695">
        <f t="shared" si="6"/>
        <v>5360857.16</v>
      </c>
      <c r="H28" s="695">
        <f t="shared" si="6"/>
        <v>2399428.16</v>
      </c>
    </row>
    <row r="29" spans="1:8" x14ac:dyDescent="0.25">
      <c r="A29" s="829"/>
      <c r="B29" s="734" t="s">
        <v>588</v>
      </c>
      <c r="C29" s="697">
        <v>1602849.59</v>
      </c>
      <c r="D29" s="697">
        <v>-969486.8</v>
      </c>
      <c r="E29" s="698">
        <f t="shared" si="3"/>
        <v>633362.79</v>
      </c>
      <c r="F29" s="697">
        <v>601381</v>
      </c>
      <c r="G29" s="697">
        <v>567755</v>
      </c>
      <c r="H29" s="696">
        <f t="shared" si="5"/>
        <v>31981.790000000037</v>
      </c>
    </row>
    <row r="30" spans="1:8" x14ac:dyDescent="0.25">
      <c r="A30" s="829"/>
      <c r="B30" s="734" t="s">
        <v>589</v>
      </c>
      <c r="C30" s="697">
        <v>132073.31</v>
      </c>
      <c r="D30" s="697">
        <v>352982.14</v>
      </c>
      <c r="E30" s="698">
        <f t="shared" si="3"/>
        <v>485055.45</v>
      </c>
      <c r="F30" s="697">
        <v>401499.69</v>
      </c>
      <c r="G30" s="697">
        <v>370179.69</v>
      </c>
      <c r="H30" s="696">
        <f t="shared" si="5"/>
        <v>83555.760000000009</v>
      </c>
    </row>
    <row r="31" spans="1:8" x14ac:dyDescent="0.25">
      <c r="A31" s="829"/>
      <c r="B31" s="734" t="s">
        <v>590</v>
      </c>
      <c r="C31" s="697">
        <v>855091.8</v>
      </c>
      <c r="D31" s="697">
        <v>357673.78</v>
      </c>
      <c r="E31" s="698">
        <f t="shared" si="3"/>
        <v>1212765.58</v>
      </c>
      <c r="F31" s="697">
        <v>1063265.6100000001</v>
      </c>
      <c r="G31" s="697">
        <v>994107.8</v>
      </c>
      <c r="H31" s="696">
        <f t="shared" si="5"/>
        <v>149499.96999999997</v>
      </c>
    </row>
    <row r="32" spans="1:8" x14ac:dyDescent="0.25">
      <c r="A32" s="829"/>
      <c r="B32" s="734" t="s">
        <v>591</v>
      </c>
      <c r="C32" s="697">
        <v>37381.57</v>
      </c>
      <c r="D32" s="697">
        <v>378286.97</v>
      </c>
      <c r="E32" s="698">
        <f t="shared" si="3"/>
        <v>415668.54</v>
      </c>
      <c r="F32" s="697">
        <v>394478.88</v>
      </c>
      <c r="G32" s="697">
        <v>394478.88</v>
      </c>
      <c r="H32" s="696">
        <f t="shared" si="5"/>
        <v>21189.659999999974</v>
      </c>
    </row>
    <row r="33" spans="1:8" x14ac:dyDescent="0.25">
      <c r="A33" s="829"/>
      <c r="B33" s="734" t="s">
        <v>592</v>
      </c>
      <c r="C33" s="697">
        <v>230255.33</v>
      </c>
      <c r="D33" s="697">
        <v>3569055.78</v>
      </c>
      <c r="E33" s="698">
        <f t="shared" si="3"/>
        <v>3799311.11</v>
      </c>
      <c r="F33" s="697">
        <v>1844351.56</v>
      </c>
      <c r="G33" s="697">
        <v>1760867.12</v>
      </c>
      <c r="H33" s="696">
        <f t="shared" si="5"/>
        <v>1954959.5499999998</v>
      </c>
    </row>
    <row r="34" spans="1:8" x14ac:dyDescent="0.25">
      <c r="A34" s="829"/>
      <c r="B34" s="734" t="s">
        <v>593</v>
      </c>
      <c r="C34" s="697">
        <v>5287.55</v>
      </c>
      <c r="D34" s="697">
        <v>8632.4500000000007</v>
      </c>
      <c r="E34" s="698">
        <f t="shared" si="3"/>
        <v>13920</v>
      </c>
      <c r="F34" s="697">
        <v>13920</v>
      </c>
      <c r="G34" s="697">
        <v>13920</v>
      </c>
      <c r="H34" s="696">
        <f t="shared" si="5"/>
        <v>0</v>
      </c>
    </row>
    <row r="35" spans="1:8" x14ac:dyDescent="0.25">
      <c r="A35" s="829"/>
      <c r="B35" s="734" t="s">
        <v>594</v>
      </c>
      <c r="C35" s="697">
        <v>145305.82999999999</v>
      </c>
      <c r="D35" s="697">
        <v>428383.18</v>
      </c>
      <c r="E35" s="698">
        <f t="shared" si="3"/>
        <v>573689.01</v>
      </c>
      <c r="F35" s="697">
        <v>481330.66</v>
      </c>
      <c r="G35" s="697">
        <v>481330.66</v>
      </c>
      <c r="H35" s="696">
        <f t="shared" si="5"/>
        <v>92358.350000000035</v>
      </c>
    </row>
    <row r="36" spans="1:8" x14ac:dyDescent="0.25">
      <c r="A36" s="829"/>
      <c r="B36" s="734" t="s">
        <v>595</v>
      </c>
      <c r="C36" s="697">
        <v>131555.71</v>
      </c>
      <c r="D36" s="697">
        <v>239536.38</v>
      </c>
      <c r="E36" s="698">
        <f t="shared" si="3"/>
        <v>371092.08999999997</v>
      </c>
      <c r="F36" s="697">
        <v>305696.01</v>
      </c>
      <c r="G36" s="697">
        <v>290172.01</v>
      </c>
      <c r="H36" s="696">
        <f t="shared" si="5"/>
        <v>65396.079999999958</v>
      </c>
    </row>
    <row r="37" spans="1:8" ht="15.75" thickBot="1" x14ac:dyDescent="0.3">
      <c r="A37" s="733"/>
      <c r="B37" s="671" t="s">
        <v>596</v>
      </c>
      <c r="C37" s="711">
        <v>181962.31</v>
      </c>
      <c r="D37" s="711">
        <v>331843.69</v>
      </c>
      <c r="E37" s="712">
        <f t="shared" si="3"/>
        <v>513806</v>
      </c>
      <c r="F37" s="711">
        <v>513319</v>
      </c>
      <c r="G37" s="711">
        <v>488046</v>
      </c>
      <c r="H37" s="713">
        <f t="shared" si="5"/>
        <v>487</v>
      </c>
    </row>
    <row r="38" spans="1:8" x14ac:dyDescent="0.25">
      <c r="A38" s="1210" t="s">
        <v>597</v>
      </c>
      <c r="B38" s="1211"/>
      <c r="C38" s="695">
        <f t="shared" ref="C38:H38" si="7">SUM(C39:C47)</f>
        <v>240000</v>
      </c>
      <c r="D38" s="695">
        <f t="shared" si="7"/>
        <v>206527.38</v>
      </c>
      <c r="E38" s="695">
        <f t="shared" si="7"/>
        <v>446527.38</v>
      </c>
      <c r="F38" s="695">
        <f t="shared" si="7"/>
        <v>352323.05</v>
      </c>
      <c r="G38" s="695">
        <f t="shared" si="7"/>
        <v>322323.05</v>
      </c>
      <c r="H38" s="695">
        <f t="shared" si="7"/>
        <v>94204.330000000016</v>
      </c>
    </row>
    <row r="39" spans="1:8" x14ac:dyDescent="0.25">
      <c r="A39" s="829"/>
      <c r="B39" s="734" t="s">
        <v>598</v>
      </c>
      <c r="C39" s="697"/>
      <c r="D39" s="697"/>
      <c r="E39" s="698">
        <f t="shared" si="3"/>
        <v>0</v>
      </c>
      <c r="F39" s="697"/>
      <c r="G39" s="697"/>
      <c r="H39" s="696">
        <f t="shared" si="5"/>
        <v>0</v>
      </c>
    </row>
    <row r="40" spans="1:8" x14ac:dyDescent="0.25">
      <c r="A40" s="829"/>
      <c r="B40" s="734" t="s">
        <v>599</v>
      </c>
      <c r="C40" s="697"/>
      <c r="D40" s="697"/>
      <c r="E40" s="698">
        <f t="shared" si="3"/>
        <v>0</v>
      </c>
      <c r="F40" s="697"/>
      <c r="G40" s="697"/>
      <c r="H40" s="696">
        <f t="shared" si="5"/>
        <v>0</v>
      </c>
    </row>
    <row r="41" spans="1:8" x14ac:dyDescent="0.25">
      <c r="A41" s="829"/>
      <c r="B41" s="734" t="s">
        <v>600</v>
      </c>
      <c r="C41" s="697"/>
      <c r="D41" s="697"/>
      <c r="E41" s="698">
        <f t="shared" si="3"/>
        <v>0</v>
      </c>
      <c r="F41" s="697"/>
      <c r="G41" s="697"/>
      <c r="H41" s="696">
        <f t="shared" si="5"/>
        <v>0</v>
      </c>
    </row>
    <row r="42" spans="1:8" x14ac:dyDescent="0.25">
      <c r="A42" s="829"/>
      <c r="B42" s="734" t="s">
        <v>601</v>
      </c>
      <c r="C42" s="697">
        <v>240000</v>
      </c>
      <c r="D42" s="697">
        <v>206527.38</v>
      </c>
      <c r="E42" s="698">
        <f t="shared" si="3"/>
        <v>446527.38</v>
      </c>
      <c r="F42" s="697">
        <v>352323.05</v>
      </c>
      <c r="G42" s="697">
        <v>322323.05</v>
      </c>
      <c r="H42" s="696">
        <f t="shared" si="5"/>
        <v>94204.330000000016</v>
      </c>
    </row>
    <row r="43" spans="1:8" x14ac:dyDescent="0.25">
      <c r="A43" s="829"/>
      <c r="B43" s="734" t="s">
        <v>602</v>
      </c>
      <c r="C43" s="697"/>
      <c r="D43" s="697"/>
      <c r="E43" s="698">
        <f t="shared" si="3"/>
        <v>0</v>
      </c>
      <c r="F43" s="697"/>
      <c r="G43" s="697"/>
      <c r="H43" s="696">
        <f t="shared" si="5"/>
        <v>0</v>
      </c>
    </row>
    <row r="44" spans="1:8" x14ac:dyDescent="0.25">
      <c r="A44" s="829"/>
      <c r="B44" s="734" t="s">
        <v>603</v>
      </c>
      <c r="C44" s="697"/>
      <c r="D44" s="697"/>
      <c r="E44" s="698">
        <f t="shared" si="3"/>
        <v>0</v>
      </c>
      <c r="F44" s="697"/>
      <c r="G44" s="697"/>
      <c r="H44" s="696">
        <f t="shared" si="5"/>
        <v>0</v>
      </c>
    </row>
    <row r="45" spans="1:8" x14ac:dyDescent="0.25">
      <c r="A45" s="829"/>
      <c r="B45" s="734" t="s">
        <v>604</v>
      </c>
      <c r="C45" s="697"/>
      <c r="D45" s="697"/>
      <c r="E45" s="698">
        <f t="shared" si="3"/>
        <v>0</v>
      </c>
      <c r="F45" s="697"/>
      <c r="G45" s="697"/>
      <c r="H45" s="696">
        <f t="shared" si="5"/>
        <v>0</v>
      </c>
    </row>
    <row r="46" spans="1:8" x14ac:dyDescent="0.25">
      <c r="A46" s="829"/>
      <c r="B46" s="734" t="s">
        <v>605</v>
      </c>
      <c r="C46" s="697"/>
      <c r="D46" s="697"/>
      <c r="E46" s="698">
        <f t="shared" si="3"/>
        <v>0</v>
      </c>
      <c r="F46" s="697"/>
      <c r="G46" s="697"/>
      <c r="H46" s="696">
        <f t="shared" si="5"/>
        <v>0</v>
      </c>
    </row>
    <row r="47" spans="1:8" x14ac:dyDescent="0.25">
      <c r="A47" s="829"/>
      <c r="B47" s="734" t="s">
        <v>606</v>
      </c>
      <c r="C47" s="697"/>
      <c r="D47" s="697"/>
      <c r="E47" s="698">
        <f t="shared" si="3"/>
        <v>0</v>
      </c>
      <c r="F47" s="697"/>
      <c r="G47" s="697"/>
      <c r="H47" s="696">
        <f t="shared" si="5"/>
        <v>0</v>
      </c>
    </row>
    <row r="48" spans="1:8" x14ac:dyDescent="0.25">
      <c r="A48" s="1210" t="s">
        <v>607</v>
      </c>
      <c r="B48" s="1211"/>
      <c r="C48" s="695">
        <f>SUM(C49:C57)</f>
        <v>0</v>
      </c>
      <c r="D48" s="695">
        <f t="shared" ref="D48:H48" si="8">SUM(D49:D57)</f>
        <v>1246071.79</v>
      </c>
      <c r="E48" s="698">
        <f t="shared" si="8"/>
        <v>1246071.79</v>
      </c>
      <c r="F48" s="695">
        <f t="shared" si="8"/>
        <v>647845.84</v>
      </c>
      <c r="G48" s="695">
        <f t="shared" si="8"/>
        <v>647845.84</v>
      </c>
      <c r="H48" s="695">
        <f t="shared" si="8"/>
        <v>598225.94999999995</v>
      </c>
    </row>
    <row r="49" spans="1:8" x14ac:dyDescent="0.25">
      <c r="A49" s="829"/>
      <c r="B49" s="734" t="s">
        <v>608</v>
      </c>
      <c r="C49" s="697">
        <v>0</v>
      </c>
      <c r="D49" s="697">
        <v>605120.94999999995</v>
      </c>
      <c r="E49" s="698">
        <f t="shared" si="3"/>
        <v>605120.94999999995</v>
      </c>
      <c r="F49" s="697">
        <v>6895</v>
      </c>
      <c r="G49" s="697">
        <v>6895</v>
      </c>
      <c r="H49" s="696">
        <f t="shared" si="5"/>
        <v>598225.94999999995</v>
      </c>
    </row>
    <row r="50" spans="1:8" x14ac:dyDescent="0.25">
      <c r="A50" s="829"/>
      <c r="B50" s="734" t="s">
        <v>609</v>
      </c>
      <c r="C50" s="697">
        <v>0</v>
      </c>
      <c r="D50" s="697">
        <v>24126.84</v>
      </c>
      <c r="E50" s="698">
        <f t="shared" si="3"/>
        <v>24126.84</v>
      </c>
      <c r="F50" s="697">
        <v>24126.84</v>
      </c>
      <c r="G50" s="697">
        <v>24126.84</v>
      </c>
      <c r="H50" s="696">
        <f t="shared" si="5"/>
        <v>0</v>
      </c>
    </row>
    <row r="51" spans="1:8" x14ac:dyDescent="0.25">
      <c r="A51" s="829"/>
      <c r="B51" s="734" t="s">
        <v>610</v>
      </c>
      <c r="C51" s="697"/>
      <c r="D51" s="697"/>
      <c r="E51" s="698">
        <f t="shared" si="3"/>
        <v>0</v>
      </c>
      <c r="F51" s="697"/>
      <c r="G51" s="697"/>
      <c r="H51" s="696">
        <f t="shared" si="5"/>
        <v>0</v>
      </c>
    </row>
    <row r="52" spans="1:8" x14ac:dyDescent="0.25">
      <c r="A52" s="829"/>
      <c r="B52" s="734" t="s">
        <v>611</v>
      </c>
      <c r="C52" s="697"/>
      <c r="D52" s="697"/>
      <c r="E52" s="698">
        <f t="shared" si="3"/>
        <v>0</v>
      </c>
      <c r="F52" s="697"/>
      <c r="G52" s="697"/>
      <c r="H52" s="696">
        <f t="shared" si="5"/>
        <v>0</v>
      </c>
    </row>
    <row r="53" spans="1:8" x14ac:dyDescent="0.25">
      <c r="A53" s="829"/>
      <c r="B53" s="734" t="s">
        <v>612</v>
      </c>
      <c r="C53" s="697"/>
      <c r="D53" s="697"/>
      <c r="E53" s="698">
        <f t="shared" si="3"/>
        <v>0</v>
      </c>
      <c r="F53" s="697"/>
      <c r="G53" s="697"/>
      <c r="H53" s="696">
        <f t="shared" si="5"/>
        <v>0</v>
      </c>
    </row>
    <row r="54" spans="1:8" x14ac:dyDescent="0.25">
      <c r="A54" s="829"/>
      <c r="B54" s="734" t="s">
        <v>613</v>
      </c>
      <c r="C54" s="697"/>
      <c r="D54" s="697"/>
      <c r="E54" s="698">
        <f t="shared" si="3"/>
        <v>0</v>
      </c>
      <c r="F54" s="697"/>
      <c r="G54" s="697"/>
      <c r="H54" s="696">
        <f t="shared" si="5"/>
        <v>0</v>
      </c>
    </row>
    <row r="55" spans="1:8" x14ac:dyDescent="0.25">
      <c r="A55" s="829"/>
      <c r="B55" s="734" t="s">
        <v>614</v>
      </c>
      <c r="C55" s="697"/>
      <c r="D55" s="697"/>
      <c r="E55" s="698">
        <f t="shared" si="3"/>
        <v>0</v>
      </c>
      <c r="F55" s="697"/>
      <c r="G55" s="697"/>
      <c r="H55" s="696">
        <f t="shared" si="5"/>
        <v>0</v>
      </c>
    </row>
    <row r="56" spans="1:8" x14ac:dyDescent="0.25">
      <c r="A56" s="829"/>
      <c r="B56" s="734" t="s">
        <v>615</v>
      </c>
      <c r="C56" s="697"/>
      <c r="D56" s="697"/>
      <c r="E56" s="698">
        <f t="shared" si="3"/>
        <v>0</v>
      </c>
      <c r="F56" s="697"/>
      <c r="G56" s="697"/>
      <c r="H56" s="696">
        <f t="shared" si="5"/>
        <v>0</v>
      </c>
    </row>
    <row r="57" spans="1:8" x14ac:dyDescent="0.25">
      <c r="A57" s="829"/>
      <c r="B57" s="734" t="s">
        <v>616</v>
      </c>
      <c r="C57" s="697"/>
      <c r="D57" s="697">
        <v>616824</v>
      </c>
      <c r="E57" s="698">
        <f t="shared" si="3"/>
        <v>616824</v>
      </c>
      <c r="F57" s="697">
        <v>616824</v>
      </c>
      <c r="G57" s="697">
        <v>616824</v>
      </c>
      <c r="H57" s="696">
        <f t="shared" si="5"/>
        <v>0</v>
      </c>
    </row>
    <row r="58" spans="1:8" x14ac:dyDescent="0.25">
      <c r="A58" s="1210" t="s">
        <v>617</v>
      </c>
      <c r="B58" s="1211"/>
      <c r="C58" s="695">
        <f>SUM(C59:C61)</f>
        <v>0</v>
      </c>
      <c r="D58" s="695">
        <f t="shared" ref="D58:H58" si="9">SUM(D59:D61)</f>
        <v>0</v>
      </c>
      <c r="E58" s="698">
        <f t="shared" si="9"/>
        <v>0</v>
      </c>
      <c r="F58" s="695">
        <f t="shared" si="9"/>
        <v>0</v>
      </c>
      <c r="G58" s="695">
        <f t="shared" si="9"/>
        <v>0</v>
      </c>
      <c r="H58" s="695">
        <f t="shared" si="9"/>
        <v>0</v>
      </c>
    </row>
    <row r="59" spans="1:8" x14ac:dyDescent="0.25">
      <c r="A59" s="829"/>
      <c r="B59" s="734" t="s">
        <v>618</v>
      </c>
      <c r="C59" s="697"/>
      <c r="D59" s="697"/>
      <c r="E59" s="698">
        <f t="shared" si="3"/>
        <v>0</v>
      </c>
      <c r="F59" s="697"/>
      <c r="G59" s="697"/>
      <c r="H59" s="696">
        <f t="shared" si="5"/>
        <v>0</v>
      </c>
    </row>
    <row r="60" spans="1:8" x14ac:dyDescent="0.25">
      <c r="A60" s="829"/>
      <c r="B60" s="734" t="s">
        <v>619</v>
      </c>
      <c r="C60" s="697"/>
      <c r="D60" s="697"/>
      <c r="E60" s="698">
        <f t="shared" si="3"/>
        <v>0</v>
      </c>
      <c r="F60" s="697"/>
      <c r="G60" s="697"/>
      <c r="H60" s="696">
        <f t="shared" si="5"/>
        <v>0</v>
      </c>
    </row>
    <row r="61" spans="1:8" x14ac:dyDescent="0.25">
      <c r="A61" s="829"/>
      <c r="B61" s="734" t="s">
        <v>620</v>
      </c>
      <c r="C61" s="697"/>
      <c r="D61" s="697"/>
      <c r="E61" s="698">
        <f t="shared" si="3"/>
        <v>0</v>
      </c>
      <c r="F61" s="697"/>
      <c r="G61" s="697"/>
      <c r="H61" s="696">
        <f t="shared" si="5"/>
        <v>0</v>
      </c>
    </row>
    <row r="62" spans="1:8" x14ac:dyDescent="0.25">
      <c r="A62" s="1210" t="s">
        <v>621</v>
      </c>
      <c r="B62" s="1211"/>
      <c r="C62" s="695">
        <f t="shared" ref="C62:H62" si="10">SUM(C63:C70)</f>
        <v>0</v>
      </c>
      <c r="D62" s="695">
        <f t="shared" si="10"/>
        <v>0</v>
      </c>
      <c r="E62" s="695">
        <f t="shared" si="10"/>
        <v>0</v>
      </c>
      <c r="F62" s="695">
        <f t="shared" si="10"/>
        <v>0</v>
      </c>
      <c r="G62" s="695">
        <f t="shared" si="10"/>
        <v>0</v>
      </c>
      <c r="H62" s="695">
        <f t="shared" si="10"/>
        <v>0</v>
      </c>
    </row>
    <row r="63" spans="1:8" x14ac:dyDescent="0.25">
      <c r="A63" s="829"/>
      <c r="B63" s="734" t="s">
        <v>622</v>
      </c>
      <c r="C63" s="697"/>
      <c r="D63" s="697"/>
      <c r="E63" s="698">
        <f t="shared" si="3"/>
        <v>0</v>
      </c>
      <c r="F63" s="697"/>
      <c r="G63" s="697"/>
      <c r="H63" s="696">
        <f t="shared" si="5"/>
        <v>0</v>
      </c>
    </row>
    <row r="64" spans="1:8" x14ac:dyDescent="0.25">
      <c r="A64" s="829"/>
      <c r="B64" s="734" t="s">
        <v>623</v>
      </c>
      <c r="C64" s="697"/>
      <c r="D64" s="697"/>
      <c r="E64" s="698">
        <f t="shared" si="3"/>
        <v>0</v>
      </c>
      <c r="F64" s="697"/>
      <c r="G64" s="697"/>
      <c r="H64" s="696">
        <f t="shared" si="5"/>
        <v>0</v>
      </c>
    </row>
    <row r="65" spans="1:8" x14ac:dyDescent="0.25">
      <c r="A65" s="829"/>
      <c r="B65" s="734" t="s">
        <v>624</v>
      </c>
      <c r="C65" s="697"/>
      <c r="D65" s="697"/>
      <c r="E65" s="698">
        <f t="shared" si="3"/>
        <v>0</v>
      </c>
      <c r="F65" s="697"/>
      <c r="G65" s="697"/>
      <c r="H65" s="696">
        <f t="shared" si="5"/>
        <v>0</v>
      </c>
    </row>
    <row r="66" spans="1:8" x14ac:dyDescent="0.25">
      <c r="A66" s="829"/>
      <c r="B66" s="734" t="s">
        <v>625</v>
      </c>
      <c r="C66" s="697"/>
      <c r="D66" s="697"/>
      <c r="E66" s="698">
        <f t="shared" si="3"/>
        <v>0</v>
      </c>
      <c r="F66" s="697"/>
      <c r="G66" s="697"/>
      <c r="H66" s="696">
        <f t="shared" si="5"/>
        <v>0</v>
      </c>
    </row>
    <row r="67" spans="1:8" x14ac:dyDescent="0.25">
      <c r="A67" s="829"/>
      <c r="B67" s="734" t="s">
        <v>626</v>
      </c>
      <c r="C67" s="697"/>
      <c r="D67" s="697"/>
      <c r="E67" s="698">
        <f t="shared" si="3"/>
        <v>0</v>
      </c>
      <c r="F67" s="697"/>
      <c r="G67" s="697"/>
      <c r="H67" s="696">
        <f t="shared" si="5"/>
        <v>0</v>
      </c>
    </row>
    <row r="68" spans="1:8" x14ac:dyDescent="0.25">
      <c r="A68" s="829"/>
      <c r="B68" s="734" t="s">
        <v>627</v>
      </c>
      <c r="C68" s="697"/>
      <c r="D68" s="697"/>
      <c r="E68" s="698">
        <f t="shared" si="3"/>
        <v>0</v>
      </c>
      <c r="F68" s="697"/>
      <c r="G68" s="697"/>
      <c r="H68" s="696">
        <f t="shared" si="5"/>
        <v>0</v>
      </c>
    </row>
    <row r="69" spans="1:8" x14ac:dyDescent="0.25">
      <c r="A69" s="829"/>
      <c r="B69" s="734" t="s">
        <v>628</v>
      </c>
      <c r="C69" s="697"/>
      <c r="D69" s="697"/>
      <c r="E69" s="698">
        <f t="shared" si="3"/>
        <v>0</v>
      </c>
      <c r="F69" s="697"/>
      <c r="G69" s="697"/>
      <c r="H69" s="696">
        <f t="shared" si="5"/>
        <v>0</v>
      </c>
    </row>
    <row r="70" spans="1:8" x14ac:dyDescent="0.25">
      <c r="A70" s="829"/>
      <c r="B70" s="734" t="s">
        <v>629</v>
      </c>
      <c r="C70" s="697"/>
      <c r="D70" s="697"/>
      <c r="E70" s="698">
        <f t="shared" si="3"/>
        <v>0</v>
      </c>
      <c r="F70" s="697"/>
      <c r="G70" s="697"/>
      <c r="H70" s="696">
        <f t="shared" si="5"/>
        <v>0</v>
      </c>
    </row>
    <row r="71" spans="1:8" x14ac:dyDescent="0.25">
      <c r="A71" s="1210" t="s">
        <v>630</v>
      </c>
      <c r="B71" s="1211"/>
      <c r="C71" s="695">
        <f>SUM(C72:C74)</f>
        <v>0</v>
      </c>
      <c r="D71" s="695">
        <f t="shared" ref="D71:H71" si="11">SUM(D72:D74)</f>
        <v>0</v>
      </c>
      <c r="E71" s="698">
        <f t="shared" si="11"/>
        <v>0</v>
      </c>
      <c r="F71" s="695">
        <f t="shared" si="11"/>
        <v>0</v>
      </c>
      <c r="G71" s="695">
        <f t="shared" si="11"/>
        <v>0</v>
      </c>
      <c r="H71" s="695">
        <f t="shared" si="11"/>
        <v>0</v>
      </c>
    </row>
    <row r="72" spans="1:8" ht="15.75" thickBot="1" x14ac:dyDescent="0.3">
      <c r="A72" s="733"/>
      <c r="B72" s="671" t="s">
        <v>631</v>
      </c>
      <c r="C72" s="711"/>
      <c r="D72" s="711"/>
      <c r="E72" s="712">
        <f t="shared" si="3"/>
        <v>0</v>
      </c>
      <c r="F72" s="711"/>
      <c r="G72" s="711"/>
      <c r="H72" s="713">
        <f t="shared" si="5"/>
        <v>0</v>
      </c>
    </row>
    <row r="73" spans="1:8" x14ac:dyDescent="0.25">
      <c r="A73" s="829"/>
      <c r="B73" s="734" t="s">
        <v>632</v>
      </c>
      <c r="C73" s="697"/>
      <c r="D73" s="697"/>
      <c r="E73" s="698">
        <f t="shared" si="3"/>
        <v>0</v>
      </c>
      <c r="F73" s="697"/>
      <c r="G73" s="697"/>
      <c r="H73" s="696">
        <f t="shared" si="5"/>
        <v>0</v>
      </c>
    </row>
    <row r="74" spans="1:8" x14ac:dyDescent="0.25">
      <c r="A74" s="829"/>
      <c r="B74" s="734" t="s">
        <v>633</v>
      </c>
      <c r="C74" s="697"/>
      <c r="D74" s="697"/>
      <c r="E74" s="698">
        <f t="shared" si="3"/>
        <v>0</v>
      </c>
      <c r="F74" s="697"/>
      <c r="G74" s="697"/>
      <c r="H74" s="696">
        <f t="shared" si="5"/>
        <v>0</v>
      </c>
    </row>
    <row r="75" spans="1:8" x14ac:dyDescent="0.25">
      <c r="A75" s="1210" t="s">
        <v>634</v>
      </c>
      <c r="B75" s="1211"/>
      <c r="C75" s="695">
        <f>SUM(C76:C82)</f>
        <v>0</v>
      </c>
      <c r="D75" s="695">
        <f t="shared" ref="D75:H75" si="12">SUM(D76:D82)</f>
        <v>0</v>
      </c>
      <c r="E75" s="698">
        <f t="shared" si="12"/>
        <v>0</v>
      </c>
      <c r="F75" s="695">
        <f t="shared" si="12"/>
        <v>0</v>
      </c>
      <c r="G75" s="695">
        <f t="shared" si="12"/>
        <v>0</v>
      </c>
      <c r="H75" s="695">
        <f t="shared" si="12"/>
        <v>0</v>
      </c>
    </row>
    <row r="76" spans="1:8" x14ac:dyDescent="0.25">
      <c r="A76" s="829"/>
      <c r="B76" s="734" t="s">
        <v>635</v>
      </c>
      <c r="C76" s="697"/>
      <c r="D76" s="697"/>
      <c r="E76" s="698">
        <f t="shared" si="3"/>
        <v>0</v>
      </c>
      <c r="F76" s="697"/>
      <c r="G76" s="697"/>
      <c r="H76" s="696">
        <f t="shared" si="5"/>
        <v>0</v>
      </c>
    </row>
    <row r="77" spans="1:8" x14ac:dyDescent="0.25">
      <c r="A77" s="829"/>
      <c r="B77" s="734" t="s">
        <v>636</v>
      </c>
      <c r="C77" s="697"/>
      <c r="D77" s="697"/>
      <c r="E77" s="698">
        <f t="shared" ref="E77:E82" si="13">C77+D77</f>
        <v>0</v>
      </c>
      <c r="F77" s="697"/>
      <c r="G77" s="697"/>
      <c r="H77" s="696">
        <f t="shared" si="5"/>
        <v>0</v>
      </c>
    </row>
    <row r="78" spans="1:8" x14ac:dyDescent="0.25">
      <c r="A78" s="829"/>
      <c r="B78" s="734" t="s">
        <v>637</v>
      </c>
      <c r="C78" s="697"/>
      <c r="D78" s="697"/>
      <c r="E78" s="698">
        <f t="shared" si="13"/>
        <v>0</v>
      </c>
      <c r="F78" s="697"/>
      <c r="G78" s="697"/>
      <c r="H78" s="696">
        <f t="shared" si="5"/>
        <v>0</v>
      </c>
    </row>
    <row r="79" spans="1:8" x14ac:dyDescent="0.25">
      <c r="A79" s="829"/>
      <c r="B79" s="734" t="s">
        <v>638</v>
      </c>
      <c r="C79" s="697"/>
      <c r="D79" s="697"/>
      <c r="E79" s="698">
        <f t="shared" si="13"/>
        <v>0</v>
      </c>
      <c r="F79" s="697"/>
      <c r="G79" s="697"/>
      <c r="H79" s="696">
        <f t="shared" si="5"/>
        <v>0</v>
      </c>
    </row>
    <row r="80" spans="1:8" x14ac:dyDescent="0.25">
      <c r="A80" s="829"/>
      <c r="B80" s="734" t="s">
        <v>639</v>
      </c>
      <c r="C80" s="697"/>
      <c r="D80" s="697"/>
      <c r="E80" s="698">
        <f t="shared" si="13"/>
        <v>0</v>
      </c>
      <c r="F80" s="697"/>
      <c r="G80" s="697"/>
      <c r="H80" s="696">
        <f t="shared" si="5"/>
        <v>0</v>
      </c>
    </row>
    <row r="81" spans="1:8" x14ac:dyDescent="0.25">
      <c r="A81" s="829"/>
      <c r="B81" s="734" t="s">
        <v>640</v>
      </c>
      <c r="C81" s="697"/>
      <c r="D81" s="697"/>
      <c r="E81" s="698">
        <f t="shared" si="13"/>
        <v>0</v>
      </c>
      <c r="F81" s="697"/>
      <c r="G81" s="697"/>
      <c r="H81" s="696">
        <f t="shared" si="5"/>
        <v>0</v>
      </c>
    </row>
    <row r="82" spans="1:8" x14ac:dyDescent="0.25">
      <c r="A82" s="829"/>
      <c r="B82" s="734" t="s">
        <v>641</v>
      </c>
      <c r="C82" s="697"/>
      <c r="D82" s="697"/>
      <c r="E82" s="698">
        <f t="shared" si="13"/>
        <v>0</v>
      </c>
      <c r="F82" s="697"/>
      <c r="G82" s="697"/>
      <c r="H82" s="696">
        <f t="shared" si="5"/>
        <v>0</v>
      </c>
    </row>
    <row r="83" spans="1:8" x14ac:dyDescent="0.25">
      <c r="A83" s="1220" t="s">
        <v>642</v>
      </c>
      <c r="B83" s="1221"/>
      <c r="C83" s="694">
        <f>+C84+C92+C102+C112+C122+C132+C136+C145+C149</f>
        <v>0</v>
      </c>
      <c r="D83" s="694">
        <f t="shared" ref="D83:H83" si="14">+D84+D92+D102+D112+D122+D132+D136+D145+D149</f>
        <v>0</v>
      </c>
      <c r="E83" s="699">
        <f t="shared" si="14"/>
        <v>0</v>
      </c>
      <c r="F83" s="694">
        <f t="shared" si="14"/>
        <v>0</v>
      </c>
      <c r="G83" s="694">
        <f t="shared" si="14"/>
        <v>0</v>
      </c>
      <c r="H83" s="694">
        <f t="shared" si="14"/>
        <v>0</v>
      </c>
    </row>
    <row r="84" spans="1:8" x14ac:dyDescent="0.25">
      <c r="A84" s="1210" t="s">
        <v>569</v>
      </c>
      <c r="B84" s="1211"/>
      <c r="C84" s="695">
        <f>SUM(C85:C91)</f>
        <v>0</v>
      </c>
      <c r="D84" s="695">
        <f t="shared" ref="D84:H84" si="15">SUM(D85:D91)</f>
        <v>0</v>
      </c>
      <c r="E84" s="698">
        <f t="shared" si="15"/>
        <v>0</v>
      </c>
      <c r="F84" s="695">
        <f t="shared" si="15"/>
        <v>0</v>
      </c>
      <c r="G84" s="695">
        <f t="shared" si="15"/>
        <v>0</v>
      </c>
      <c r="H84" s="695">
        <f t="shared" si="15"/>
        <v>0</v>
      </c>
    </row>
    <row r="85" spans="1:8" x14ac:dyDescent="0.25">
      <c r="A85" s="829"/>
      <c r="B85" s="734" t="s">
        <v>570</v>
      </c>
      <c r="C85" s="697"/>
      <c r="D85" s="697"/>
      <c r="E85" s="698">
        <f t="shared" ref="E85:E91" si="16">C85+D85</f>
        <v>0</v>
      </c>
      <c r="F85" s="697"/>
      <c r="G85" s="697"/>
      <c r="H85" s="696">
        <f t="shared" ref="H85:H148" si="17">+E85-F85</f>
        <v>0</v>
      </c>
    </row>
    <row r="86" spans="1:8" x14ac:dyDescent="0.25">
      <c r="A86" s="829"/>
      <c r="B86" s="734" t="s">
        <v>571</v>
      </c>
      <c r="C86" s="697"/>
      <c r="D86" s="697"/>
      <c r="E86" s="698">
        <f t="shared" si="16"/>
        <v>0</v>
      </c>
      <c r="F86" s="697"/>
      <c r="G86" s="697"/>
      <c r="H86" s="696">
        <f t="shared" si="17"/>
        <v>0</v>
      </c>
    </row>
    <row r="87" spans="1:8" x14ac:dyDescent="0.25">
      <c r="A87" s="829"/>
      <c r="B87" s="734" t="s">
        <v>572</v>
      </c>
      <c r="C87" s="697"/>
      <c r="D87" s="697"/>
      <c r="E87" s="698">
        <f t="shared" si="16"/>
        <v>0</v>
      </c>
      <c r="F87" s="697"/>
      <c r="G87" s="697"/>
      <c r="H87" s="696">
        <f t="shared" si="17"/>
        <v>0</v>
      </c>
    </row>
    <row r="88" spans="1:8" x14ac:dyDescent="0.25">
      <c r="A88" s="829"/>
      <c r="B88" s="734" t="s">
        <v>573</v>
      </c>
      <c r="C88" s="697"/>
      <c r="D88" s="697"/>
      <c r="E88" s="698">
        <f t="shared" si="16"/>
        <v>0</v>
      </c>
      <c r="F88" s="697"/>
      <c r="G88" s="697"/>
      <c r="H88" s="696">
        <f t="shared" si="17"/>
        <v>0</v>
      </c>
    </row>
    <row r="89" spans="1:8" x14ac:dyDescent="0.25">
      <c r="A89" s="829"/>
      <c r="B89" s="734" t="s">
        <v>574</v>
      </c>
      <c r="C89" s="697"/>
      <c r="D89" s="697"/>
      <c r="E89" s="698">
        <f t="shared" si="16"/>
        <v>0</v>
      </c>
      <c r="F89" s="697"/>
      <c r="G89" s="697"/>
      <c r="H89" s="696">
        <f t="shared" si="17"/>
        <v>0</v>
      </c>
    </row>
    <row r="90" spans="1:8" x14ac:dyDescent="0.25">
      <c r="A90" s="829"/>
      <c r="B90" s="734" t="s">
        <v>575</v>
      </c>
      <c r="C90" s="697"/>
      <c r="D90" s="697"/>
      <c r="E90" s="698">
        <f t="shared" si="16"/>
        <v>0</v>
      </c>
      <c r="F90" s="697"/>
      <c r="G90" s="697"/>
      <c r="H90" s="696">
        <f t="shared" si="17"/>
        <v>0</v>
      </c>
    </row>
    <row r="91" spans="1:8" x14ac:dyDescent="0.25">
      <c r="A91" s="829"/>
      <c r="B91" s="734" t="s">
        <v>576</v>
      </c>
      <c r="C91" s="697"/>
      <c r="D91" s="697"/>
      <c r="E91" s="698">
        <f t="shared" si="16"/>
        <v>0</v>
      </c>
      <c r="F91" s="697"/>
      <c r="G91" s="697"/>
      <c r="H91" s="696">
        <f t="shared" si="17"/>
        <v>0</v>
      </c>
    </row>
    <row r="92" spans="1:8" x14ac:dyDescent="0.25">
      <c r="A92" s="1210" t="s">
        <v>577</v>
      </c>
      <c r="B92" s="1211"/>
      <c r="C92" s="695">
        <f>SUM(C93:C101)</f>
        <v>0</v>
      </c>
      <c r="D92" s="695">
        <f t="shared" ref="D92:H92" si="18">SUM(D93:D101)</f>
        <v>0</v>
      </c>
      <c r="E92" s="698">
        <f t="shared" si="18"/>
        <v>0</v>
      </c>
      <c r="F92" s="695">
        <f t="shared" si="18"/>
        <v>0</v>
      </c>
      <c r="G92" s="695">
        <f t="shared" si="18"/>
        <v>0</v>
      </c>
      <c r="H92" s="695">
        <f t="shared" si="18"/>
        <v>0</v>
      </c>
    </row>
    <row r="93" spans="1:8" x14ac:dyDescent="0.25">
      <c r="A93" s="829"/>
      <c r="B93" s="734" t="s">
        <v>578</v>
      </c>
      <c r="C93" s="697"/>
      <c r="D93" s="697"/>
      <c r="E93" s="698">
        <f t="shared" ref="E93:E101" si="19">C93+D93</f>
        <v>0</v>
      </c>
      <c r="F93" s="697"/>
      <c r="G93" s="697"/>
      <c r="H93" s="696">
        <f t="shared" si="17"/>
        <v>0</v>
      </c>
    </row>
    <row r="94" spans="1:8" x14ac:dyDescent="0.25">
      <c r="A94" s="829"/>
      <c r="B94" s="734" t="s">
        <v>579</v>
      </c>
      <c r="C94" s="697"/>
      <c r="D94" s="697"/>
      <c r="E94" s="698">
        <f t="shared" si="19"/>
        <v>0</v>
      </c>
      <c r="F94" s="697"/>
      <c r="G94" s="697"/>
      <c r="H94" s="696">
        <f t="shared" si="17"/>
        <v>0</v>
      </c>
    </row>
    <row r="95" spans="1:8" x14ac:dyDescent="0.25">
      <c r="A95" s="829"/>
      <c r="B95" s="734" t="s">
        <v>580</v>
      </c>
      <c r="C95" s="697"/>
      <c r="D95" s="697"/>
      <c r="E95" s="698">
        <f t="shared" si="19"/>
        <v>0</v>
      </c>
      <c r="F95" s="697"/>
      <c r="G95" s="697"/>
      <c r="H95" s="696">
        <f t="shared" si="17"/>
        <v>0</v>
      </c>
    </row>
    <row r="96" spans="1:8" x14ac:dyDescent="0.25">
      <c r="A96" s="829"/>
      <c r="B96" s="734" t="s">
        <v>581</v>
      </c>
      <c r="C96" s="697"/>
      <c r="D96" s="697"/>
      <c r="E96" s="698">
        <f t="shared" si="19"/>
        <v>0</v>
      </c>
      <c r="F96" s="697"/>
      <c r="G96" s="697"/>
      <c r="H96" s="696">
        <f t="shared" si="17"/>
        <v>0</v>
      </c>
    </row>
    <row r="97" spans="1:8" x14ac:dyDescent="0.25">
      <c r="A97" s="829"/>
      <c r="B97" s="734" t="s">
        <v>582</v>
      </c>
      <c r="C97" s="697"/>
      <c r="D97" s="697"/>
      <c r="E97" s="698">
        <f t="shared" si="19"/>
        <v>0</v>
      </c>
      <c r="F97" s="697"/>
      <c r="G97" s="697"/>
      <c r="H97" s="696">
        <f t="shared" si="17"/>
        <v>0</v>
      </c>
    </row>
    <row r="98" spans="1:8" x14ac:dyDescent="0.25">
      <c r="A98" s="829"/>
      <c r="B98" s="734" t="s">
        <v>583</v>
      </c>
      <c r="C98" s="697"/>
      <c r="D98" s="697"/>
      <c r="E98" s="698">
        <f t="shared" si="19"/>
        <v>0</v>
      </c>
      <c r="F98" s="697"/>
      <c r="G98" s="697"/>
      <c r="H98" s="696">
        <f t="shared" si="17"/>
        <v>0</v>
      </c>
    </row>
    <row r="99" spans="1:8" x14ac:dyDescent="0.25">
      <c r="A99" s="829"/>
      <c r="B99" s="734" t="s">
        <v>584</v>
      </c>
      <c r="C99" s="697"/>
      <c r="D99" s="697"/>
      <c r="E99" s="698">
        <f t="shared" si="19"/>
        <v>0</v>
      </c>
      <c r="F99" s="697"/>
      <c r="G99" s="697"/>
      <c r="H99" s="696">
        <f t="shared" si="17"/>
        <v>0</v>
      </c>
    </row>
    <row r="100" spans="1:8" x14ac:dyDescent="0.25">
      <c r="A100" s="829"/>
      <c r="B100" s="734" t="s">
        <v>585</v>
      </c>
      <c r="C100" s="697"/>
      <c r="D100" s="697"/>
      <c r="E100" s="698">
        <f t="shared" si="19"/>
        <v>0</v>
      </c>
      <c r="F100" s="697"/>
      <c r="G100" s="697"/>
      <c r="H100" s="696">
        <f t="shared" si="17"/>
        <v>0</v>
      </c>
    </row>
    <row r="101" spans="1:8" x14ac:dyDescent="0.25">
      <c r="A101" s="829"/>
      <c r="B101" s="734" t="s">
        <v>586</v>
      </c>
      <c r="C101" s="697"/>
      <c r="D101" s="697"/>
      <c r="E101" s="698">
        <f t="shared" si="19"/>
        <v>0</v>
      </c>
      <c r="F101" s="697"/>
      <c r="G101" s="697"/>
      <c r="H101" s="696">
        <f t="shared" si="17"/>
        <v>0</v>
      </c>
    </row>
    <row r="102" spans="1:8" x14ac:dyDescent="0.25">
      <c r="A102" s="1210" t="s">
        <v>587</v>
      </c>
      <c r="B102" s="1211"/>
      <c r="C102" s="695">
        <f>SUM(C103:C111)</f>
        <v>0</v>
      </c>
      <c r="D102" s="695">
        <f t="shared" ref="D102:H102" si="20">SUM(D103:D111)</f>
        <v>0</v>
      </c>
      <c r="E102" s="698">
        <f t="shared" si="20"/>
        <v>0</v>
      </c>
      <c r="F102" s="695">
        <f t="shared" si="20"/>
        <v>0</v>
      </c>
      <c r="G102" s="695">
        <f t="shared" si="20"/>
        <v>0</v>
      </c>
      <c r="H102" s="695">
        <f t="shared" si="20"/>
        <v>0</v>
      </c>
    </row>
    <row r="103" spans="1:8" x14ac:dyDescent="0.25">
      <c r="A103" s="829"/>
      <c r="B103" s="734" t="s">
        <v>588</v>
      </c>
      <c r="C103" s="697"/>
      <c r="D103" s="697"/>
      <c r="E103" s="698">
        <f t="shared" ref="E103:E111" si="21">C103+D103</f>
        <v>0</v>
      </c>
      <c r="F103" s="697"/>
      <c r="G103" s="697"/>
      <c r="H103" s="696">
        <f t="shared" si="17"/>
        <v>0</v>
      </c>
    </row>
    <row r="104" spans="1:8" x14ac:dyDescent="0.25">
      <c r="A104" s="829"/>
      <c r="B104" s="734" t="s">
        <v>589</v>
      </c>
      <c r="C104" s="697"/>
      <c r="D104" s="697"/>
      <c r="E104" s="698">
        <f t="shared" si="21"/>
        <v>0</v>
      </c>
      <c r="F104" s="697"/>
      <c r="G104" s="697"/>
      <c r="H104" s="696">
        <f t="shared" si="17"/>
        <v>0</v>
      </c>
    </row>
    <row r="105" spans="1:8" x14ac:dyDescent="0.25">
      <c r="A105" s="829"/>
      <c r="B105" s="734" t="s">
        <v>590</v>
      </c>
      <c r="C105" s="697"/>
      <c r="D105" s="697"/>
      <c r="E105" s="698">
        <f t="shared" si="21"/>
        <v>0</v>
      </c>
      <c r="F105" s="697"/>
      <c r="G105" s="697"/>
      <c r="H105" s="696">
        <f t="shared" si="17"/>
        <v>0</v>
      </c>
    </row>
    <row r="106" spans="1:8" x14ac:dyDescent="0.25">
      <c r="A106" s="829"/>
      <c r="B106" s="734" t="s">
        <v>591</v>
      </c>
      <c r="C106" s="697"/>
      <c r="D106" s="697"/>
      <c r="E106" s="698">
        <f t="shared" si="21"/>
        <v>0</v>
      </c>
      <c r="F106" s="697"/>
      <c r="G106" s="697"/>
      <c r="H106" s="696">
        <f t="shared" si="17"/>
        <v>0</v>
      </c>
    </row>
    <row r="107" spans="1:8" ht="15.75" thickBot="1" x14ac:dyDescent="0.3">
      <c r="A107" s="733"/>
      <c r="B107" s="671" t="s">
        <v>592</v>
      </c>
      <c r="C107" s="711"/>
      <c r="D107" s="711"/>
      <c r="E107" s="712">
        <f t="shared" si="21"/>
        <v>0</v>
      </c>
      <c r="F107" s="711"/>
      <c r="G107" s="711"/>
      <c r="H107" s="713">
        <f t="shared" si="17"/>
        <v>0</v>
      </c>
    </row>
    <row r="108" spans="1:8" x14ac:dyDescent="0.25">
      <c r="A108" s="829"/>
      <c r="B108" s="734" t="s">
        <v>593</v>
      </c>
      <c r="C108" s="697"/>
      <c r="D108" s="697"/>
      <c r="E108" s="698">
        <f t="shared" si="21"/>
        <v>0</v>
      </c>
      <c r="F108" s="697"/>
      <c r="G108" s="697"/>
      <c r="H108" s="696">
        <f t="shared" si="17"/>
        <v>0</v>
      </c>
    </row>
    <row r="109" spans="1:8" x14ac:dyDescent="0.25">
      <c r="A109" s="829"/>
      <c r="B109" s="734" t="s">
        <v>594</v>
      </c>
      <c r="C109" s="697"/>
      <c r="D109" s="697"/>
      <c r="E109" s="698">
        <f t="shared" si="21"/>
        <v>0</v>
      </c>
      <c r="F109" s="697"/>
      <c r="G109" s="697"/>
      <c r="H109" s="696">
        <f t="shared" si="17"/>
        <v>0</v>
      </c>
    </row>
    <row r="110" spans="1:8" x14ac:dyDescent="0.25">
      <c r="A110" s="829"/>
      <c r="B110" s="734" t="s">
        <v>595</v>
      </c>
      <c r="C110" s="697"/>
      <c r="D110" s="697"/>
      <c r="E110" s="698">
        <f t="shared" si="21"/>
        <v>0</v>
      </c>
      <c r="F110" s="697"/>
      <c r="G110" s="697"/>
      <c r="H110" s="696">
        <f t="shared" si="17"/>
        <v>0</v>
      </c>
    </row>
    <row r="111" spans="1:8" x14ac:dyDescent="0.25">
      <c r="A111" s="829"/>
      <c r="B111" s="734" t="s">
        <v>596</v>
      </c>
      <c r="C111" s="697"/>
      <c r="D111" s="697"/>
      <c r="E111" s="698">
        <f t="shared" si="21"/>
        <v>0</v>
      </c>
      <c r="F111" s="697"/>
      <c r="G111" s="697"/>
      <c r="H111" s="696">
        <f t="shared" si="17"/>
        <v>0</v>
      </c>
    </row>
    <row r="112" spans="1:8" x14ac:dyDescent="0.25">
      <c r="A112" s="1210" t="s">
        <v>597</v>
      </c>
      <c r="B112" s="1211"/>
      <c r="C112" s="695">
        <f>SUM(C113:C121)</f>
        <v>0</v>
      </c>
      <c r="D112" s="695">
        <f t="shared" ref="D112:H112" si="22">SUM(D113:D121)</f>
        <v>0</v>
      </c>
      <c r="E112" s="698">
        <f t="shared" si="22"/>
        <v>0</v>
      </c>
      <c r="F112" s="695">
        <f t="shared" si="22"/>
        <v>0</v>
      </c>
      <c r="G112" s="695">
        <f t="shared" si="22"/>
        <v>0</v>
      </c>
      <c r="H112" s="695">
        <f t="shared" si="22"/>
        <v>0</v>
      </c>
    </row>
    <row r="113" spans="1:8" x14ac:dyDescent="0.25">
      <c r="A113" s="829"/>
      <c r="B113" s="734" t="s">
        <v>598</v>
      </c>
      <c r="C113" s="697"/>
      <c r="D113" s="697"/>
      <c r="E113" s="698">
        <f t="shared" ref="E113:E121" si="23">C113+D113</f>
        <v>0</v>
      </c>
      <c r="F113" s="697"/>
      <c r="G113" s="697"/>
      <c r="H113" s="696">
        <f t="shared" si="17"/>
        <v>0</v>
      </c>
    </row>
    <row r="114" spans="1:8" x14ac:dyDescent="0.25">
      <c r="A114" s="829"/>
      <c r="B114" s="734" t="s">
        <v>599</v>
      </c>
      <c r="C114" s="697"/>
      <c r="D114" s="697"/>
      <c r="E114" s="698">
        <f t="shared" si="23"/>
        <v>0</v>
      </c>
      <c r="F114" s="697"/>
      <c r="G114" s="697"/>
      <c r="H114" s="696">
        <f t="shared" si="17"/>
        <v>0</v>
      </c>
    </row>
    <row r="115" spans="1:8" x14ac:dyDescent="0.25">
      <c r="A115" s="829"/>
      <c r="B115" s="734" t="s">
        <v>600</v>
      </c>
      <c r="C115" s="697"/>
      <c r="D115" s="697"/>
      <c r="E115" s="698">
        <f t="shared" si="23"/>
        <v>0</v>
      </c>
      <c r="F115" s="697"/>
      <c r="G115" s="697"/>
      <c r="H115" s="696">
        <f t="shared" si="17"/>
        <v>0</v>
      </c>
    </row>
    <row r="116" spans="1:8" x14ac:dyDescent="0.25">
      <c r="A116" s="829"/>
      <c r="B116" s="734" t="s">
        <v>601</v>
      </c>
      <c r="C116" s="697"/>
      <c r="D116" s="697"/>
      <c r="E116" s="698">
        <f t="shared" si="23"/>
        <v>0</v>
      </c>
      <c r="F116" s="697"/>
      <c r="G116" s="697"/>
      <c r="H116" s="696">
        <f t="shared" si="17"/>
        <v>0</v>
      </c>
    </row>
    <row r="117" spans="1:8" x14ac:dyDescent="0.25">
      <c r="A117" s="829"/>
      <c r="B117" s="734" t="s">
        <v>602</v>
      </c>
      <c r="C117" s="697"/>
      <c r="D117" s="697"/>
      <c r="E117" s="698">
        <f t="shared" si="23"/>
        <v>0</v>
      </c>
      <c r="F117" s="697"/>
      <c r="G117" s="697"/>
      <c r="H117" s="696">
        <f t="shared" si="17"/>
        <v>0</v>
      </c>
    </row>
    <row r="118" spans="1:8" x14ac:dyDescent="0.25">
      <c r="A118" s="829"/>
      <c r="B118" s="734" t="s">
        <v>603</v>
      </c>
      <c r="C118" s="697"/>
      <c r="D118" s="697"/>
      <c r="E118" s="698">
        <f t="shared" si="23"/>
        <v>0</v>
      </c>
      <c r="F118" s="697"/>
      <c r="G118" s="697"/>
      <c r="H118" s="696">
        <f t="shared" si="17"/>
        <v>0</v>
      </c>
    </row>
    <row r="119" spans="1:8" x14ac:dyDescent="0.25">
      <c r="A119" s="829"/>
      <c r="B119" s="734" t="s">
        <v>604</v>
      </c>
      <c r="C119" s="697"/>
      <c r="D119" s="697"/>
      <c r="E119" s="698">
        <f t="shared" si="23"/>
        <v>0</v>
      </c>
      <c r="F119" s="697"/>
      <c r="G119" s="697"/>
      <c r="H119" s="696">
        <f t="shared" si="17"/>
        <v>0</v>
      </c>
    </row>
    <row r="120" spans="1:8" x14ac:dyDescent="0.25">
      <c r="A120" s="829"/>
      <c r="B120" s="734" t="s">
        <v>605</v>
      </c>
      <c r="C120" s="697"/>
      <c r="D120" s="697"/>
      <c r="E120" s="698">
        <f t="shared" si="23"/>
        <v>0</v>
      </c>
      <c r="F120" s="697"/>
      <c r="G120" s="697"/>
      <c r="H120" s="696">
        <f t="shared" si="17"/>
        <v>0</v>
      </c>
    </row>
    <row r="121" spans="1:8" x14ac:dyDescent="0.25">
      <c r="A121" s="829"/>
      <c r="B121" s="734" t="s">
        <v>606</v>
      </c>
      <c r="C121" s="697"/>
      <c r="D121" s="697"/>
      <c r="E121" s="698">
        <f t="shared" si="23"/>
        <v>0</v>
      </c>
      <c r="F121" s="697"/>
      <c r="G121" s="697"/>
      <c r="H121" s="696">
        <f t="shared" si="17"/>
        <v>0</v>
      </c>
    </row>
    <row r="122" spans="1:8" x14ac:dyDescent="0.25">
      <c r="A122" s="1210" t="s">
        <v>607</v>
      </c>
      <c r="B122" s="1211"/>
      <c r="C122" s="695">
        <f>SUM(C123:C131)</f>
        <v>0</v>
      </c>
      <c r="D122" s="695">
        <f t="shared" ref="D122:H122" si="24">SUM(D123:D131)</f>
        <v>0</v>
      </c>
      <c r="E122" s="698">
        <f t="shared" si="24"/>
        <v>0</v>
      </c>
      <c r="F122" s="695">
        <f t="shared" si="24"/>
        <v>0</v>
      </c>
      <c r="G122" s="695">
        <f t="shared" si="24"/>
        <v>0</v>
      </c>
      <c r="H122" s="695">
        <f t="shared" si="24"/>
        <v>0</v>
      </c>
    </row>
    <row r="123" spans="1:8" x14ac:dyDescent="0.25">
      <c r="A123" s="829"/>
      <c r="B123" s="734" t="s">
        <v>608</v>
      </c>
      <c r="C123" s="697">
        <v>0</v>
      </c>
      <c r="D123" s="697"/>
      <c r="E123" s="698">
        <f t="shared" ref="E123:E131" si="25">C123+D123</f>
        <v>0</v>
      </c>
      <c r="F123" s="697"/>
      <c r="G123" s="697"/>
      <c r="H123" s="696">
        <f t="shared" si="17"/>
        <v>0</v>
      </c>
    </row>
    <row r="124" spans="1:8" x14ac:dyDescent="0.25">
      <c r="A124" s="829"/>
      <c r="B124" s="734" t="s">
        <v>609</v>
      </c>
      <c r="C124" s="697"/>
      <c r="D124" s="697"/>
      <c r="E124" s="698">
        <f t="shared" si="25"/>
        <v>0</v>
      </c>
      <c r="F124" s="697"/>
      <c r="G124" s="697"/>
      <c r="H124" s="696">
        <f t="shared" si="17"/>
        <v>0</v>
      </c>
    </row>
    <row r="125" spans="1:8" x14ac:dyDescent="0.25">
      <c r="A125" s="829"/>
      <c r="B125" s="734" t="s">
        <v>610</v>
      </c>
      <c r="C125" s="697"/>
      <c r="D125" s="697"/>
      <c r="E125" s="698">
        <f t="shared" si="25"/>
        <v>0</v>
      </c>
      <c r="F125" s="697"/>
      <c r="G125" s="697"/>
      <c r="H125" s="696">
        <f t="shared" si="17"/>
        <v>0</v>
      </c>
    </row>
    <row r="126" spans="1:8" x14ac:dyDescent="0.25">
      <c r="A126" s="829"/>
      <c r="B126" s="734" t="s">
        <v>611</v>
      </c>
      <c r="C126" s="697"/>
      <c r="D126" s="697"/>
      <c r="E126" s="698">
        <f t="shared" si="25"/>
        <v>0</v>
      </c>
      <c r="F126" s="697"/>
      <c r="G126" s="697"/>
      <c r="H126" s="696">
        <f t="shared" si="17"/>
        <v>0</v>
      </c>
    </row>
    <row r="127" spans="1:8" x14ac:dyDescent="0.25">
      <c r="A127" s="829"/>
      <c r="B127" s="734" t="s">
        <v>612</v>
      </c>
      <c r="C127" s="697"/>
      <c r="D127" s="697"/>
      <c r="E127" s="698">
        <f t="shared" si="25"/>
        <v>0</v>
      </c>
      <c r="F127" s="697"/>
      <c r="G127" s="697"/>
      <c r="H127" s="696">
        <f t="shared" si="17"/>
        <v>0</v>
      </c>
    </row>
    <row r="128" spans="1:8" x14ac:dyDescent="0.25">
      <c r="A128" s="829"/>
      <c r="B128" s="734" t="s">
        <v>613</v>
      </c>
      <c r="C128" s="697"/>
      <c r="D128" s="697"/>
      <c r="E128" s="698">
        <f t="shared" si="25"/>
        <v>0</v>
      </c>
      <c r="F128" s="697"/>
      <c r="G128" s="697"/>
      <c r="H128" s="696">
        <f t="shared" si="17"/>
        <v>0</v>
      </c>
    </row>
    <row r="129" spans="1:8" x14ac:dyDescent="0.25">
      <c r="A129" s="829"/>
      <c r="B129" s="734" t="s">
        <v>614</v>
      </c>
      <c r="C129" s="697"/>
      <c r="D129" s="697"/>
      <c r="E129" s="698">
        <f t="shared" si="25"/>
        <v>0</v>
      </c>
      <c r="F129" s="697"/>
      <c r="G129" s="697"/>
      <c r="H129" s="696">
        <f t="shared" si="17"/>
        <v>0</v>
      </c>
    </row>
    <row r="130" spans="1:8" x14ac:dyDescent="0.25">
      <c r="A130" s="829"/>
      <c r="B130" s="734" t="s">
        <v>615</v>
      </c>
      <c r="C130" s="697"/>
      <c r="D130" s="697"/>
      <c r="E130" s="698">
        <f t="shared" si="25"/>
        <v>0</v>
      </c>
      <c r="F130" s="697"/>
      <c r="G130" s="697"/>
      <c r="H130" s="696">
        <f t="shared" si="17"/>
        <v>0</v>
      </c>
    </row>
    <row r="131" spans="1:8" x14ac:dyDescent="0.25">
      <c r="A131" s="829"/>
      <c r="B131" s="734" t="s">
        <v>616</v>
      </c>
      <c r="C131" s="697"/>
      <c r="D131" s="697"/>
      <c r="E131" s="698">
        <f t="shared" si="25"/>
        <v>0</v>
      </c>
      <c r="F131" s="697"/>
      <c r="G131" s="697"/>
      <c r="H131" s="696">
        <f t="shared" si="17"/>
        <v>0</v>
      </c>
    </row>
    <row r="132" spans="1:8" x14ac:dyDescent="0.25">
      <c r="A132" s="1210" t="s">
        <v>617</v>
      </c>
      <c r="B132" s="1211"/>
      <c r="C132" s="695">
        <f>SUM(C133:C135)</f>
        <v>0</v>
      </c>
      <c r="D132" s="695">
        <f t="shared" ref="D132:H132" si="26">SUM(D133:D135)</f>
        <v>0</v>
      </c>
      <c r="E132" s="698">
        <f t="shared" si="26"/>
        <v>0</v>
      </c>
      <c r="F132" s="695">
        <f t="shared" si="26"/>
        <v>0</v>
      </c>
      <c r="G132" s="695">
        <f t="shared" si="26"/>
        <v>0</v>
      </c>
      <c r="H132" s="695">
        <f t="shared" si="26"/>
        <v>0</v>
      </c>
    </row>
    <row r="133" spans="1:8" x14ac:dyDescent="0.25">
      <c r="A133" s="829"/>
      <c r="B133" s="734" t="s">
        <v>618</v>
      </c>
      <c r="C133" s="697"/>
      <c r="D133" s="697"/>
      <c r="E133" s="698">
        <f t="shared" ref="E133:E135" si="27">C133+D133</f>
        <v>0</v>
      </c>
      <c r="F133" s="697"/>
      <c r="G133" s="697"/>
      <c r="H133" s="696">
        <f t="shared" si="17"/>
        <v>0</v>
      </c>
    </row>
    <row r="134" spans="1:8" x14ac:dyDescent="0.25">
      <c r="A134" s="829"/>
      <c r="B134" s="734" t="s">
        <v>619</v>
      </c>
      <c r="C134" s="697"/>
      <c r="D134" s="697"/>
      <c r="E134" s="698">
        <f t="shared" si="27"/>
        <v>0</v>
      </c>
      <c r="F134" s="697"/>
      <c r="G134" s="697"/>
      <c r="H134" s="696">
        <f t="shared" si="17"/>
        <v>0</v>
      </c>
    </row>
    <row r="135" spans="1:8" x14ac:dyDescent="0.25">
      <c r="A135" s="829"/>
      <c r="B135" s="734" t="s">
        <v>620</v>
      </c>
      <c r="C135" s="697"/>
      <c r="D135" s="697"/>
      <c r="E135" s="698">
        <f t="shared" si="27"/>
        <v>0</v>
      </c>
      <c r="F135" s="697"/>
      <c r="G135" s="697"/>
      <c r="H135" s="696">
        <f t="shared" si="17"/>
        <v>0</v>
      </c>
    </row>
    <row r="136" spans="1:8" x14ac:dyDescent="0.25">
      <c r="A136" s="1210" t="s">
        <v>621</v>
      </c>
      <c r="B136" s="1211"/>
      <c r="C136" s="695">
        <f>SUM(C137:C144)</f>
        <v>0</v>
      </c>
      <c r="D136" s="695">
        <f t="shared" ref="D136:H136" si="28">SUM(D137:D144)</f>
        <v>0</v>
      </c>
      <c r="E136" s="698">
        <f t="shared" si="28"/>
        <v>0</v>
      </c>
      <c r="F136" s="695">
        <f t="shared" si="28"/>
        <v>0</v>
      </c>
      <c r="G136" s="695">
        <f t="shared" si="28"/>
        <v>0</v>
      </c>
      <c r="H136" s="695">
        <f t="shared" si="28"/>
        <v>0</v>
      </c>
    </row>
    <row r="137" spans="1:8" x14ac:dyDescent="0.25">
      <c r="A137" s="829"/>
      <c r="B137" s="734" t="s">
        <v>622</v>
      </c>
      <c r="C137" s="697"/>
      <c r="D137" s="697"/>
      <c r="E137" s="698">
        <f t="shared" ref="E137:E144" si="29">C137+D137</f>
        <v>0</v>
      </c>
      <c r="F137" s="697"/>
      <c r="G137" s="697"/>
      <c r="H137" s="696">
        <f t="shared" si="17"/>
        <v>0</v>
      </c>
    </row>
    <row r="138" spans="1:8" x14ac:dyDescent="0.25">
      <c r="A138" s="829"/>
      <c r="B138" s="734" t="s">
        <v>623</v>
      </c>
      <c r="C138" s="697"/>
      <c r="D138" s="697"/>
      <c r="E138" s="698">
        <f t="shared" si="29"/>
        <v>0</v>
      </c>
      <c r="F138" s="697"/>
      <c r="G138" s="697"/>
      <c r="H138" s="696">
        <f t="shared" si="17"/>
        <v>0</v>
      </c>
    </row>
    <row r="139" spans="1:8" x14ac:dyDescent="0.25">
      <c r="A139" s="829"/>
      <c r="B139" s="734" t="s">
        <v>624</v>
      </c>
      <c r="C139" s="697"/>
      <c r="D139" s="697"/>
      <c r="E139" s="698">
        <f t="shared" si="29"/>
        <v>0</v>
      </c>
      <c r="F139" s="697"/>
      <c r="G139" s="697"/>
      <c r="H139" s="696">
        <f t="shared" si="17"/>
        <v>0</v>
      </c>
    </row>
    <row r="140" spans="1:8" x14ac:dyDescent="0.25">
      <c r="A140" s="829"/>
      <c r="B140" s="734" t="s">
        <v>625</v>
      </c>
      <c r="C140" s="697"/>
      <c r="D140" s="697"/>
      <c r="E140" s="698">
        <f t="shared" si="29"/>
        <v>0</v>
      </c>
      <c r="F140" s="697"/>
      <c r="G140" s="697"/>
      <c r="H140" s="696">
        <f t="shared" si="17"/>
        <v>0</v>
      </c>
    </row>
    <row r="141" spans="1:8" x14ac:dyDescent="0.25">
      <c r="A141" s="829"/>
      <c r="B141" s="734" t="s">
        <v>626</v>
      </c>
      <c r="C141" s="697"/>
      <c r="D141" s="697"/>
      <c r="E141" s="698">
        <f t="shared" si="29"/>
        <v>0</v>
      </c>
      <c r="F141" s="697"/>
      <c r="G141" s="697"/>
      <c r="H141" s="696">
        <f t="shared" si="17"/>
        <v>0</v>
      </c>
    </row>
    <row r="142" spans="1:8" ht="15.75" thickBot="1" x14ac:dyDescent="0.3">
      <c r="A142" s="733"/>
      <c r="B142" s="671" t="s">
        <v>627</v>
      </c>
      <c r="C142" s="711"/>
      <c r="D142" s="711"/>
      <c r="E142" s="712">
        <f t="shared" si="29"/>
        <v>0</v>
      </c>
      <c r="F142" s="711"/>
      <c r="G142" s="711"/>
      <c r="H142" s="713">
        <f t="shared" si="17"/>
        <v>0</v>
      </c>
    </row>
    <row r="143" spans="1:8" x14ac:dyDescent="0.25">
      <c r="A143" s="829"/>
      <c r="B143" s="734" t="s">
        <v>628</v>
      </c>
      <c r="C143" s="697"/>
      <c r="D143" s="697"/>
      <c r="E143" s="698">
        <f t="shared" si="29"/>
        <v>0</v>
      </c>
      <c r="F143" s="697"/>
      <c r="G143" s="697"/>
      <c r="H143" s="696">
        <f t="shared" si="17"/>
        <v>0</v>
      </c>
    </row>
    <row r="144" spans="1:8" x14ac:dyDescent="0.25">
      <c r="A144" s="829"/>
      <c r="B144" s="734" t="s">
        <v>629</v>
      </c>
      <c r="C144" s="697"/>
      <c r="D144" s="697"/>
      <c r="E144" s="698">
        <f t="shared" si="29"/>
        <v>0</v>
      </c>
      <c r="F144" s="697"/>
      <c r="G144" s="697"/>
      <c r="H144" s="696">
        <f t="shared" si="17"/>
        <v>0</v>
      </c>
    </row>
    <row r="145" spans="1:9" x14ac:dyDescent="0.25">
      <c r="A145" s="1210" t="s">
        <v>630</v>
      </c>
      <c r="B145" s="1211"/>
      <c r="C145" s="695">
        <f>SUM(C146:C148)</f>
        <v>0</v>
      </c>
      <c r="D145" s="695">
        <f t="shared" ref="D145:H145" si="30">SUM(D146:D148)</f>
        <v>0</v>
      </c>
      <c r="E145" s="698">
        <f t="shared" si="30"/>
        <v>0</v>
      </c>
      <c r="F145" s="695">
        <f t="shared" si="30"/>
        <v>0</v>
      </c>
      <c r="G145" s="695">
        <f t="shared" si="30"/>
        <v>0</v>
      </c>
      <c r="H145" s="695">
        <f t="shared" si="30"/>
        <v>0</v>
      </c>
    </row>
    <row r="146" spans="1:9" x14ac:dyDescent="0.25">
      <c r="A146" s="829"/>
      <c r="B146" s="734" t="s">
        <v>631</v>
      </c>
      <c r="C146" s="697"/>
      <c r="D146" s="697"/>
      <c r="E146" s="698">
        <f t="shared" ref="E146:E148" si="31">C146+D146</f>
        <v>0</v>
      </c>
      <c r="F146" s="697"/>
      <c r="G146" s="697"/>
      <c r="H146" s="696">
        <f t="shared" si="17"/>
        <v>0</v>
      </c>
    </row>
    <row r="147" spans="1:9" x14ac:dyDescent="0.25">
      <c r="A147" s="829"/>
      <c r="B147" s="734" t="s">
        <v>632</v>
      </c>
      <c r="C147" s="697"/>
      <c r="D147" s="697"/>
      <c r="E147" s="698">
        <f t="shared" si="31"/>
        <v>0</v>
      </c>
      <c r="F147" s="697"/>
      <c r="G147" s="697"/>
      <c r="H147" s="696">
        <f t="shared" si="17"/>
        <v>0</v>
      </c>
    </row>
    <row r="148" spans="1:9" x14ac:dyDescent="0.25">
      <c r="A148" s="829"/>
      <c r="B148" s="734" t="s">
        <v>633</v>
      </c>
      <c r="C148" s="697"/>
      <c r="D148" s="697"/>
      <c r="E148" s="698">
        <f t="shared" si="31"/>
        <v>0</v>
      </c>
      <c r="F148" s="697"/>
      <c r="G148" s="697"/>
      <c r="H148" s="696">
        <f t="shared" si="17"/>
        <v>0</v>
      </c>
    </row>
    <row r="149" spans="1:9" x14ac:dyDescent="0.25">
      <c r="A149" s="1210" t="s">
        <v>634</v>
      </c>
      <c r="B149" s="1211"/>
      <c r="C149" s="695">
        <f>SUM(C150:C156)</f>
        <v>0</v>
      </c>
      <c r="D149" s="695">
        <f t="shared" ref="D149:H149" si="32">SUM(D150:D156)</f>
        <v>0</v>
      </c>
      <c r="E149" s="698">
        <f t="shared" si="32"/>
        <v>0</v>
      </c>
      <c r="F149" s="695">
        <f t="shared" si="32"/>
        <v>0</v>
      </c>
      <c r="G149" s="695">
        <f t="shared" si="32"/>
        <v>0</v>
      </c>
      <c r="H149" s="695">
        <f t="shared" si="32"/>
        <v>0</v>
      </c>
    </row>
    <row r="150" spans="1:9" x14ac:dyDescent="0.25">
      <c r="A150" s="829"/>
      <c r="B150" s="734" t="s">
        <v>635</v>
      </c>
      <c r="C150" s="697"/>
      <c r="D150" s="697"/>
      <c r="E150" s="698">
        <f t="shared" ref="E150:E157" si="33">C150+D150</f>
        <v>0</v>
      </c>
      <c r="F150" s="697"/>
      <c r="G150" s="697"/>
      <c r="H150" s="696">
        <f t="shared" ref="H150:H156" si="34">+E150-F150</f>
        <v>0</v>
      </c>
    </row>
    <row r="151" spans="1:9" x14ac:dyDescent="0.25">
      <c r="A151" s="829"/>
      <c r="B151" s="734" t="s">
        <v>636</v>
      </c>
      <c r="C151" s="697"/>
      <c r="D151" s="697"/>
      <c r="E151" s="698">
        <f t="shared" si="33"/>
        <v>0</v>
      </c>
      <c r="F151" s="697"/>
      <c r="G151" s="697"/>
      <c r="H151" s="696">
        <f t="shared" si="34"/>
        <v>0</v>
      </c>
    </row>
    <row r="152" spans="1:9" x14ac:dyDescent="0.25">
      <c r="A152" s="829"/>
      <c r="B152" s="734" t="s">
        <v>637</v>
      </c>
      <c r="C152" s="697"/>
      <c r="D152" s="697"/>
      <c r="E152" s="698">
        <f t="shared" si="33"/>
        <v>0</v>
      </c>
      <c r="F152" s="697"/>
      <c r="G152" s="697"/>
      <c r="H152" s="696">
        <f t="shared" si="34"/>
        <v>0</v>
      </c>
    </row>
    <row r="153" spans="1:9" x14ac:dyDescent="0.25">
      <c r="A153" s="829"/>
      <c r="B153" s="734" t="s">
        <v>638</v>
      </c>
      <c r="C153" s="697"/>
      <c r="D153" s="697"/>
      <c r="E153" s="698">
        <f t="shared" si="33"/>
        <v>0</v>
      </c>
      <c r="F153" s="697"/>
      <c r="G153" s="697"/>
      <c r="H153" s="696">
        <f t="shared" si="34"/>
        <v>0</v>
      </c>
    </row>
    <row r="154" spans="1:9" x14ac:dyDescent="0.25">
      <c r="A154" s="829"/>
      <c r="B154" s="734" t="s">
        <v>639</v>
      </c>
      <c r="C154" s="697"/>
      <c r="D154" s="697"/>
      <c r="E154" s="698">
        <f t="shared" si="33"/>
        <v>0</v>
      </c>
      <c r="F154" s="697"/>
      <c r="G154" s="697"/>
      <c r="H154" s="696">
        <f t="shared" si="34"/>
        <v>0</v>
      </c>
      <c r="I154" s="509" t="str">
        <f>IF((C158-'CPCA II-04'!B80)&gt;0.9,"ERROR!!!!! EL MONTO NO COINCIDE CON LO REPORTADO EN EL FORMATO ETCA-II-04 EN EL TOTAL DEL GASTO","")</f>
        <v/>
      </c>
    </row>
    <row r="155" spans="1:9" x14ac:dyDescent="0.25">
      <c r="A155" s="829"/>
      <c r="B155" s="734" t="s">
        <v>640</v>
      </c>
      <c r="C155" s="697"/>
      <c r="D155" s="697"/>
      <c r="E155" s="698">
        <f t="shared" si="33"/>
        <v>0</v>
      </c>
      <c r="F155" s="697"/>
      <c r="G155" s="697"/>
      <c r="H155" s="696">
        <f t="shared" si="34"/>
        <v>0</v>
      </c>
      <c r="I155" s="509" t="str">
        <f>IF((D158-'CPCA II-04'!C80)&gt;0.9,"ERROR!!!!! EL MONTO NO COINCIDE CON LO REPORTADO EN EL FORMATO ETCA-II-04 EN EL TOTAL DEL GASTO","")</f>
        <v/>
      </c>
    </row>
    <row r="156" spans="1:9" x14ac:dyDescent="0.25">
      <c r="A156" s="829"/>
      <c r="B156" s="734" t="s">
        <v>641</v>
      </c>
      <c r="C156" s="697"/>
      <c r="D156" s="697"/>
      <c r="E156" s="698">
        <f t="shared" si="33"/>
        <v>0</v>
      </c>
      <c r="F156" s="697"/>
      <c r="G156" s="697"/>
      <c r="H156" s="696">
        <f t="shared" si="34"/>
        <v>0</v>
      </c>
      <c r="I156" s="509" t="str">
        <f>IF((E158-'CPCA II-04'!D80)&gt;0.9,"ERROR!!!!! EL MONTO NO COINCIDE CON LO REPORTADO EN EL FORMATO ETCA-II-04 EN EL TOTAL DEL GASTO","")</f>
        <v/>
      </c>
    </row>
    <row r="157" spans="1:9" x14ac:dyDescent="0.25">
      <c r="A157" s="829"/>
      <c r="B157" s="734"/>
      <c r="C157" s="695"/>
      <c r="D157" s="695"/>
      <c r="E157" s="698">
        <f t="shared" si="33"/>
        <v>0</v>
      </c>
      <c r="F157" s="695"/>
      <c r="G157" s="695"/>
      <c r="H157" s="696"/>
      <c r="I157" s="509" t="str">
        <f>IF((H158-'CPCA II-04'!G80)&gt;0.9,"ERROR!!!!! EL MONTO NO COINCIDE CON LO REPORTADO EN EL FORMATO ETCA-II-04 EN EL TOTAL DEL GASTO","")</f>
        <v/>
      </c>
    </row>
    <row r="158" spans="1:9" x14ac:dyDescent="0.25">
      <c r="A158" s="1220" t="s">
        <v>643</v>
      </c>
      <c r="B158" s="1221"/>
      <c r="C158" s="694">
        <f>+C9+C83</f>
        <v>14856481</v>
      </c>
      <c r="D158" s="694">
        <f t="shared" ref="D158:H158" si="35">+D9+D83</f>
        <v>15150656.280000001</v>
      </c>
      <c r="E158" s="699">
        <f t="shared" si="35"/>
        <v>30007137.279999997</v>
      </c>
      <c r="F158" s="694">
        <f t="shared" si="35"/>
        <v>25448022.18</v>
      </c>
      <c r="G158" s="694">
        <f t="shared" si="35"/>
        <v>25123902.210000001</v>
      </c>
      <c r="H158" s="694">
        <f t="shared" si="35"/>
        <v>4559115.1000000006</v>
      </c>
      <c r="I158" s="509" t="str">
        <f>IF((F158-'CPCA II-04'!E80)&gt;0.9,"ERROR!!!!! EL MONTO NO COINCIDE CON LO REPORTADO EN EL FORMATO ETCA-II-04 EN EL TOTAL DEL GASTO","")</f>
        <v/>
      </c>
    </row>
    <row r="159" spans="1:9" ht="15.75" thickBot="1" x14ac:dyDescent="0.3">
      <c r="A159" s="733"/>
      <c r="B159" s="671"/>
      <c r="C159" s="672"/>
      <c r="D159" s="672"/>
      <c r="E159" s="672"/>
      <c r="F159" s="672"/>
      <c r="G159" s="672"/>
      <c r="H159" s="673"/>
      <c r="I159" s="509" t="str">
        <f>IF((G158-'CPCA II-04'!F80)&gt;0.9,"ERROR!!!!! EL MONTO NO COINCIDE CON LO REPORTADO EN EL FORMATO ETCA-II-04 EN EL TOTAL DEL GASTO","")</f>
        <v/>
      </c>
    </row>
  </sheetData>
  <sheetProtection password="C115" sheet="1" scenarios="1" formatColumns="0" formatRows="0"/>
  <mergeCells count="29">
    <mergeCell ref="A158:B158"/>
    <mergeCell ref="A75:B75"/>
    <mergeCell ref="A83:B83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71:B71"/>
    <mergeCell ref="A6:B7"/>
    <mergeCell ref="C6:G6"/>
    <mergeCell ref="H6:H7"/>
    <mergeCell ref="A9:B9"/>
    <mergeCell ref="A10:B10"/>
    <mergeCell ref="A18:B18"/>
    <mergeCell ref="A28:B28"/>
    <mergeCell ref="A38:B38"/>
    <mergeCell ref="A48:B48"/>
    <mergeCell ref="A58:B58"/>
    <mergeCell ref="A62:B62"/>
    <mergeCell ref="A5:H5"/>
    <mergeCell ref="A1:H1"/>
    <mergeCell ref="A2:H2"/>
    <mergeCell ref="A3:H3"/>
    <mergeCell ref="A4:H4"/>
  </mergeCells>
  <pageMargins left="0.70866141732283472" right="0.70866141732283472" top="0.55118110236220474" bottom="0.35433070866141736" header="0.31496062992125984" footer="0.31496062992125984"/>
  <pageSetup scale="65" orientation="portrait" horizontalDpi="1200" verticalDpi="1200" r:id="rId1"/>
  <rowBreaks count="2" manualBreakCount="2">
    <brk id="72" max="7" man="1"/>
    <brk id="142" max="7" man="1"/>
  </rowBreaks>
  <colBreaks count="1" manualBreakCount="1">
    <brk id="8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zoomScaleNormal="100" zoomScaleSheetLayoutView="100" workbookViewId="0">
      <selection activeCell="C9" sqref="C9"/>
    </sheetView>
  </sheetViews>
  <sheetFormatPr baseColWidth="10" defaultColWidth="11.28515625" defaultRowHeight="16.5" x14ac:dyDescent="0.25"/>
  <cols>
    <col min="1" max="1" width="36.7109375" style="277" customWidth="1"/>
    <col min="2" max="2" width="13.7109375" style="277" customWidth="1"/>
    <col min="3" max="3" width="12" style="277" customWidth="1"/>
    <col min="4" max="4" width="13" style="277" customWidth="1"/>
    <col min="5" max="5" width="13.7109375" style="277" customWidth="1"/>
    <col min="6" max="6" width="15.7109375" style="277" customWidth="1"/>
    <col min="7" max="7" width="12.140625" style="277" customWidth="1"/>
    <col min="8" max="16384" width="11.28515625" style="277"/>
  </cols>
  <sheetData>
    <row r="1" spans="1:8" x14ac:dyDescent="0.25">
      <c r="A1" s="1068" t="str">
        <f>'CPCA-I-01'!A1:G1</f>
        <v>Universidad Tecnológica de Guaymas</v>
      </c>
      <c r="B1" s="1068"/>
      <c r="C1" s="1068"/>
      <c r="D1" s="1068"/>
      <c r="E1" s="1068"/>
      <c r="F1" s="1068"/>
      <c r="G1" s="1068"/>
    </row>
    <row r="2" spans="1:8" s="278" customFormat="1" ht="15.75" x14ac:dyDescent="0.25">
      <c r="A2" s="1068" t="s">
        <v>500</v>
      </c>
      <c r="B2" s="1068"/>
      <c r="C2" s="1068"/>
      <c r="D2" s="1068"/>
      <c r="E2" s="1068"/>
      <c r="F2" s="1068"/>
      <c r="G2" s="1068"/>
    </row>
    <row r="3" spans="1:8" s="278" customFormat="1" ht="15.75" x14ac:dyDescent="0.25">
      <c r="A3" s="1068" t="s">
        <v>644</v>
      </c>
      <c r="B3" s="1068"/>
      <c r="C3" s="1068"/>
      <c r="D3" s="1068"/>
      <c r="E3" s="1068"/>
      <c r="F3" s="1068"/>
      <c r="G3" s="1068"/>
    </row>
    <row r="4" spans="1:8" s="278" customFormat="1" x14ac:dyDescent="0.25">
      <c r="A4" s="1069" t="str">
        <f>'CPCA-I-03'!A3:D3</f>
        <v>Del 01 de enero al 31 de diciembre de 2019</v>
      </c>
      <c r="B4" s="1069"/>
      <c r="C4" s="1069"/>
      <c r="D4" s="1069"/>
      <c r="E4" s="1069"/>
      <c r="F4" s="1069"/>
      <c r="G4" s="1069"/>
    </row>
    <row r="5" spans="1:8" s="279" customFormat="1" ht="17.25" thickBot="1" x14ac:dyDescent="0.3">
      <c r="A5" s="1200" t="s">
        <v>1092</v>
      </c>
      <c r="B5" s="1200"/>
      <c r="C5" s="1200"/>
      <c r="D5" s="1200"/>
      <c r="E5" s="1200"/>
      <c r="F5" s="164"/>
      <c r="G5" s="767"/>
    </row>
    <row r="6" spans="1:8" s="280" customFormat="1" ht="38.25" x14ac:dyDescent="0.25">
      <c r="A6" s="1149" t="s">
        <v>246</v>
      </c>
      <c r="B6" s="201" t="s">
        <v>503</v>
      </c>
      <c r="C6" s="201" t="s">
        <v>433</v>
      </c>
      <c r="D6" s="201" t="s">
        <v>504</v>
      </c>
      <c r="E6" s="202" t="s">
        <v>505</v>
      </c>
      <c r="F6" s="202" t="s">
        <v>506</v>
      </c>
      <c r="G6" s="203" t="s">
        <v>507</v>
      </c>
    </row>
    <row r="7" spans="1:8" s="281" customFormat="1" ht="15.75" customHeight="1" thickBot="1" x14ac:dyDescent="0.3">
      <c r="A7" s="1153"/>
      <c r="B7" s="205" t="s">
        <v>413</v>
      </c>
      <c r="C7" s="205" t="s">
        <v>414</v>
      </c>
      <c r="D7" s="205" t="s">
        <v>508</v>
      </c>
      <c r="E7" s="205" t="s">
        <v>416</v>
      </c>
      <c r="F7" s="205" t="s">
        <v>417</v>
      </c>
      <c r="G7" s="207" t="s">
        <v>509</v>
      </c>
    </row>
    <row r="8" spans="1:8" ht="21.75" customHeight="1" x14ac:dyDescent="0.25">
      <c r="A8" s="286" t="s">
        <v>645</v>
      </c>
      <c r="B8" s="459">
        <f>+'CPCA-II-05'!C10+'CPCA-II-05'!C18+'CPCA-II-05'!C28+'CPCA-II-05'!C38</f>
        <v>14856481</v>
      </c>
      <c r="C8" s="459">
        <f>+'CPCA-II-05'!D10+'CPCA-II-05'!D18+'CPCA-II-05'!D28+'CPCA-II-05'!D38</f>
        <v>13904584.490000002</v>
      </c>
      <c r="D8" s="460">
        <f>C8+B8</f>
        <v>28761065.490000002</v>
      </c>
      <c r="E8" s="459">
        <f>+'CPCA-II-05'!F10+'CPCA-II-05'!F18+'CPCA-II-05'!F28+'CPCA-II-05'!F38</f>
        <v>24800176.34</v>
      </c>
      <c r="F8" s="459">
        <f>+'CPCA-II-05'!G10+'CPCA-II-05'!G18+'CPCA-II-05'!G28+'CPCA-II-05'!G38</f>
        <v>24476056.370000001</v>
      </c>
      <c r="G8" s="461">
        <f>D8-E8</f>
        <v>3960889.1500000022</v>
      </c>
    </row>
    <row r="9" spans="1:8" ht="22.5" customHeight="1" x14ac:dyDescent="0.25">
      <c r="A9" s="286" t="s">
        <v>646</v>
      </c>
      <c r="B9" s="459"/>
      <c r="C9" s="459">
        <f>+'CPCA-II-05'!D48</f>
        <v>1246071.79</v>
      </c>
      <c r="D9" s="460">
        <f>C9+B9</f>
        <v>1246071.79</v>
      </c>
      <c r="E9" s="459">
        <f>+'CPCA-II-05'!F48</f>
        <v>647845.84</v>
      </c>
      <c r="F9" s="459">
        <f>+'CPCA-II-05'!G48</f>
        <v>647845.84</v>
      </c>
      <c r="G9" s="461">
        <f>D9-E9</f>
        <v>598225.95000000007</v>
      </c>
    </row>
    <row r="10" spans="1:8" ht="22.5" customHeight="1" x14ac:dyDescent="0.25">
      <c r="A10" s="286" t="s">
        <v>647</v>
      </c>
      <c r="B10" s="459"/>
      <c r="C10" s="459"/>
      <c r="D10" s="460">
        <f>C10+B10</f>
        <v>0</v>
      </c>
      <c r="E10" s="459"/>
      <c r="F10" s="459"/>
      <c r="G10" s="461">
        <f>D10-E10</f>
        <v>0</v>
      </c>
    </row>
    <row r="11" spans="1:8" ht="23.25" customHeight="1" x14ac:dyDescent="0.25">
      <c r="A11" s="286" t="s">
        <v>219</v>
      </c>
      <c r="B11" s="459"/>
      <c r="C11" s="459"/>
      <c r="D11" s="460">
        <f>C11+B11</f>
        <v>0</v>
      </c>
      <c r="E11" s="459"/>
      <c r="F11" s="459"/>
      <c r="G11" s="461">
        <f>D11-E11</f>
        <v>0</v>
      </c>
    </row>
    <row r="12" spans="1:8" ht="22.5" customHeight="1" x14ac:dyDescent="0.25">
      <c r="A12" s="286" t="s">
        <v>225</v>
      </c>
      <c r="B12" s="459"/>
      <c r="C12" s="459"/>
      <c r="D12" s="460">
        <f>C12+B12</f>
        <v>0</v>
      </c>
      <c r="E12" s="459"/>
      <c r="F12" s="459"/>
      <c r="G12" s="461">
        <f>D12-E12</f>
        <v>0</v>
      </c>
    </row>
    <row r="13" spans="1:8" ht="10.5" customHeight="1" thickBot="1" x14ac:dyDescent="0.3">
      <c r="A13" s="287"/>
      <c r="B13" s="516"/>
      <c r="C13" s="516"/>
      <c r="D13" s="517"/>
      <c r="E13" s="516"/>
      <c r="F13" s="516"/>
      <c r="G13" s="518"/>
    </row>
    <row r="14" spans="1:8" ht="16.5" customHeight="1" thickBot="1" x14ac:dyDescent="0.3">
      <c r="A14" s="780" t="s">
        <v>559</v>
      </c>
      <c r="B14" s="519">
        <f>SUM(B8:B13)</f>
        <v>14856481</v>
      </c>
      <c r="C14" s="519">
        <f>SUM(C8:C13)</f>
        <v>15150656.280000001</v>
      </c>
      <c r="D14" s="520">
        <f>C14+B14</f>
        <v>30007137.280000001</v>
      </c>
      <c r="E14" s="519">
        <f>SUM(E8:E13)</f>
        <v>25448022.18</v>
      </c>
      <c r="F14" s="519">
        <f>SUM(F8:F13)</f>
        <v>25123902.210000001</v>
      </c>
      <c r="G14" s="522">
        <f>D14-E14</f>
        <v>4559115.1000000015</v>
      </c>
      <c r="H14" s="509" t="str">
        <f>IF((B14-'CPCA II-04'!B80)&gt;0.9,"ERROR!!!!! EL MONTO NO COINCIDE CON LO REPORTADO EN EL FORMATO ETCA-II-04 EN EL TOTAL APROBADO ANUAL DEL ANALÍTICO DE EGRESOS","")</f>
        <v/>
      </c>
    </row>
    <row r="15" spans="1:8" ht="16.5" customHeight="1" x14ac:dyDescent="0.25">
      <c r="A15" s="491"/>
      <c r="B15" s="582"/>
      <c r="C15" s="582"/>
      <c r="D15" s="583"/>
      <c r="E15" s="582"/>
      <c r="F15" s="582"/>
      <c r="G15" s="582"/>
      <c r="H15" s="509" t="str">
        <f>IF((C14-'CPCA II-04'!C80)&gt;0.9,"ERROR!!!!! EL MONTO NO COINCIDE CON LO REPORTADO EN EL FORMATO ETCA-II-04 EN EL TOTAL DE AMPLIACIONES/REDUCCIONES ANUAL DEL ANALÍTICO DE EGRESOS","")</f>
        <v/>
      </c>
    </row>
    <row r="16" spans="1:8" ht="16.5" customHeight="1" x14ac:dyDescent="0.25">
      <c r="A16" s="491"/>
      <c r="B16" s="582"/>
      <c r="C16" s="582"/>
      <c r="D16" s="583"/>
      <c r="E16" s="582"/>
      <c r="F16" s="582"/>
      <c r="G16" s="582"/>
      <c r="H16" s="509" t="str">
        <f>IF((D14-'CPCA II-04'!D80)&gt;0.9,"ERROR!!!!! EL MONTO NO COINCIDE CON LO REPORTADO EN EL FORMATO ETCA-II-04 EN EL TOTAL MODIFICADO ANUAL DEL ANALÍTICO DE EGRESOS","")</f>
        <v/>
      </c>
    </row>
    <row r="17" spans="1:8" ht="16.5" customHeight="1" x14ac:dyDescent="0.25">
      <c r="A17" s="491"/>
      <c r="B17" s="582"/>
      <c r="C17" s="582"/>
      <c r="D17" s="583"/>
      <c r="E17" s="582"/>
      <c r="F17" s="582"/>
      <c r="G17" s="582"/>
      <c r="H17" s="509" t="str">
        <f>IF((E14-'CPCA II-04'!E80)&gt;0.9,"ERROR!!!!! EL MONTO NO COINCIDE CON LO REPORTADO EN EL FORMATO ETCA-II-04 EN EL TOTAL DEVENGADO ANUAL DEL ANALÍTICO DE EGRESOS","")</f>
        <v/>
      </c>
    </row>
    <row r="18" spans="1:8" ht="16.5" customHeight="1" x14ac:dyDescent="0.25">
      <c r="A18" s="491"/>
      <c r="B18" s="582"/>
      <c r="C18" s="582"/>
      <c r="D18" s="583"/>
      <c r="E18" s="582"/>
      <c r="F18" s="582"/>
      <c r="G18" s="582"/>
      <c r="H18" s="509" t="str">
        <f>IF((F14-'CPCA II-04'!F80)&gt;0.9,"ERROR!!!!! EL MONTO NO COINCIDE CON LO REPORTADO EN EL FORMATO ETCA-II-04 EN EL TOTAL PAGADO ANUAL DEL ANALÍTICO DE EGRESOS","")</f>
        <v/>
      </c>
    </row>
    <row r="19" spans="1:8" ht="16.5" customHeight="1" x14ac:dyDescent="0.25">
      <c r="A19" s="491"/>
      <c r="B19" s="582"/>
      <c r="C19" s="582"/>
      <c r="D19" s="583"/>
      <c r="E19" s="582"/>
      <c r="F19" s="582"/>
      <c r="G19" s="582"/>
      <c r="H19" s="509"/>
    </row>
    <row r="20" spans="1:8" ht="16.5" customHeight="1" x14ac:dyDescent="0.25">
      <c r="A20" s="491"/>
      <c r="B20" s="582"/>
      <c r="C20" s="582"/>
      <c r="D20" s="583"/>
      <c r="E20" s="582"/>
      <c r="F20" s="582"/>
      <c r="G20" s="582"/>
      <c r="H20" s="509"/>
    </row>
    <row r="21" spans="1:8" ht="16.5" customHeight="1" x14ac:dyDescent="0.25">
      <c r="A21" s="491"/>
      <c r="B21" s="582"/>
      <c r="C21" s="582"/>
      <c r="D21" s="583"/>
      <c r="E21" s="582"/>
      <c r="F21" s="582"/>
      <c r="G21" s="582"/>
      <c r="H21" s="509"/>
    </row>
    <row r="22" spans="1:8" ht="16.5" customHeight="1" x14ac:dyDescent="0.25">
      <c r="A22" s="491"/>
      <c r="B22" s="582"/>
      <c r="C22" s="582"/>
      <c r="D22" s="583"/>
      <c r="E22" s="582"/>
      <c r="F22" s="582"/>
      <c r="G22" s="582"/>
      <c r="H22" s="509"/>
    </row>
    <row r="23" spans="1:8" ht="16.5" customHeight="1" x14ac:dyDescent="0.25">
      <c r="A23" s="491"/>
      <c r="B23" s="582"/>
      <c r="C23" s="582"/>
      <c r="D23" s="583"/>
      <c r="E23" s="582"/>
      <c r="F23" s="582"/>
      <c r="G23" s="582"/>
      <c r="H23" s="509"/>
    </row>
    <row r="24" spans="1:8" ht="16.5" customHeight="1" x14ac:dyDescent="0.25">
      <c r="A24" s="491"/>
      <c r="B24" s="582"/>
      <c r="C24" s="582"/>
      <c r="D24" s="583"/>
      <c r="E24" s="582"/>
      <c r="F24" s="582"/>
      <c r="G24" s="582"/>
      <c r="H24" s="509"/>
    </row>
    <row r="25" spans="1:8" ht="18.75" customHeight="1" x14ac:dyDescent="0.25">
      <c r="H25" s="509" t="str">
        <f>IF(C14&lt;&gt;'CPCA II-04'!C80,"ERROR!!!!! EL MONTO NO COINCIDE CON LO REPORTADO EN EL FORMATO ETCA-II-11 EN EL TOTAL DE AMPLIACIONES/REDUCCIONES DEL ANALÍTICO DE EGRESOS","")</f>
        <v/>
      </c>
    </row>
    <row r="26" spans="1:8" s="283" customFormat="1" ht="15.75" x14ac:dyDescent="0.25">
      <c r="A26" s="1223" t="s">
        <v>648</v>
      </c>
      <c r="B26" s="1223"/>
      <c r="C26" s="1223"/>
      <c r="D26" s="1223"/>
      <c r="E26" s="1223"/>
      <c r="F26" s="1223"/>
      <c r="G26" s="282"/>
      <c r="H26" s="509" t="str">
        <f>IF(D14&lt;&gt;'CPCA II-04'!D80,"ERROR!!!!! EL MONTO NO COINCIDE CON LO REPORTADO EN EL FORMATO ETCA-II-11 EN EL TOTAL MODIFICADO ANUAL DEL ANALÍTICO DE EGRESOS","")</f>
        <v/>
      </c>
    </row>
    <row r="27" spans="1:8" s="283" customFormat="1" ht="13.5" x14ac:dyDescent="0.25">
      <c r="A27" s="284" t="s">
        <v>649</v>
      </c>
      <c r="B27" s="282"/>
      <c r="C27" s="282"/>
      <c r="D27" s="282"/>
      <c r="E27" s="282"/>
      <c r="F27" s="282"/>
      <c r="G27" s="282"/>
      <c r="H27" s="509" t="str">
        <f>IF(E14&lt;&gt;'CPCA II-04'!D80,"ERROR!!!!! EL MONTO NO COINCIDE CON LO REPORTADO EN EL FORMATO ETCA-II-11 EN EL TOTAL DEVENGADO ANUAL DEL ANALÍTICO DE EGRESOS","")</f>
        <v>ERROR!!!!! EL MONTO NO COINCIDE CON LO REPORTADO EN EL FORMATO ETCA-II-11 EN EL TOTAL DEVENGADO ANUAL DEL ANALÍTICO DE EGRESOS</v>
      </c>
    </row>
    <row r="28" spans="1:8" s="283" customFormat="1" ht="28.5" customHeight="1" x14ac:dyDescent="0.25">
      <c r="A28" s="1222" t="s">
        <v>650</v>
      </c>
      <c r="B28" s="1222"/>
      <c r="C28" s="1222"/>
      <c r="D28" s="1222"/>
      <c r="E28" s="1222"/>
      <c r="F28" s="1222"/>
      <c r="G28" s="1222"/>
      <c r="H28" s="509" t="str">
        <f>IF(F14&lt;&gt;'CPCA II-04'!F80,"ERROR!!!!! EL MONTO NO COINCIDE CON LO REPORTADO EN EL FORMATO ETCA-II-11 EN EL TOTAL PAGADO ANUAL DEL ANALÍTICO DE EGRESOS","")</f>
        <v/>
      </c>
    </row>
    <row r="29" spans="1:8" s="283" customFormat="1" ht="13.5" x14ac:dyDescent="0.25">
      <c r="A29" s="284" t="s">
        <v>651</v>
      </c>
      <c r="B29" s="282"/>
      <c r="C29" s="282"/>
      <c r="D29" s="282"/>
      <c r="E29" s="282"/>
      <c r="F29" s="282"/>
      <c r="G29" s="282"/>
      <c r="H29" s="509" t="str">
        <f>IF(G14&lt;&gt;'CPCA II-04'!G80,"ERROR!!!!! EL MONTO NO COINCIDE CON LO REPORTADO EN EL FORMATO ETCA-II-11 EN EL TOTAL DEL SUBEJERCICIO DEL ANALÍTICO DE EGRESOS","")</f>
        <v/>
      </c>
    </row>
    <row r="30" spans="1:8" s="283" customFormat="1" ht="25.5" customHeight="1" x14ac:dyDescent="0.25">
      <c r="A30" s="1222" t="s">
        <v>652</v>
      </c>
      <c r="B30" s="1222"/>
      <c r="C30" s="1222"/>
      <c r="D30" s="1222"/>
      <c r="E30" s="1222"/>
      <c r="F30" s="1222"/>
      <c r="G30" s="1222"/>
    </row>
    <row r="31" spans="1:8" s="283" customFormat="1" ht="13.5" x14ac:dyDescent="0.25">
      <c r="A31" s="1224" t="s">
        <v>653</v>
      </c>
      <c r="B31" s="1224"/>
      <c r="C31" s="1224"/>
      <c r="D31" s="1224"/>
      <c r="E31" s="282"/>
      <c r="F31" s="282"/>
      <c r="G31" s="282"/>
    </row>
    <row r="32" spans="1:8" s="283" customFormat="1" ht="13.5" customHeight="1" x14ac:dyDescent="0.25">
      <c r="A32" s="1222" t="s">
        <v>654</v>
      </c>
      <c r="B32" s="1222"/>
      <c r="C32" s="1222"/>
      <c r="D32" s="1222"/>
      <c r="E32" s="1222"/>
      <c r="F32" s="1222"/>
      <c r="G32" s="1222"/>
    </row>
    <row r="33" spans="1:7" s="283" customFormat="1" ht="13.5" x14ac:dyDescent="0.25">
      <c r="A33" s="284" t="s">
        <v>655</v>
      </c>
      <c r="B33" s="282"/>
      <c r="C33" s="282"/>
      <c r="D33" s="282"/>
      <c r="E33" s="282"/>
      <c r="F33" s="282"/>
      <c r="G33" s="282"/>
    </row>
    <row r="34" spans="1:7" s="283" customFormat="1" ht="13.5" customHeight="1" x14ac:dyDescent="0.25">
      <c r="A34" s="1222" t="s">
        <v>656</v>
      </c>
      <c r="B34" s="1222"/>
      <c r="C34" s="1222"/>
      <c r="D34" s="1222"/>
      <c r="E34" s="1222"/>
      <c r="F34" s="1222"/>
      <c r="G34" s="1222"/>
    </row>
    <row r="35" spans="1:7" s="283" customFormat="1" ht="13.5" x14ac:dyDescent="0.25">
      <c r="A35" s="285" t="s">
        <v>657</v>
      </c>
      <c r="B35" s="282"/>
      <c r="C35" s="282"/>
      <c r="D35" s="282"/>
      <c r="E35" s="282"/>
      <c r="F35" s="282"/>
      <c r="G35" s="282"/>
    </row>
    <row r="36" spans="1:7" s="283" customFormat="1" ht="13.5" x14ac:dyDescent="0.25">
      <c r="A36" s="284" t="s">
        <v>658</v>
      </c>
      <c r="B36" s="282"/>
      <c r="C36" s="282"/>
      <c r="D36" s="282"/>
      <c r="E36" s="282"/>
      <c r="F36" s="282"/>
      <c r="G36" s="282"/>
    </row>
    <row r="37" spans="1:7" s="283" customFormat="1" ht="13.5" customHeight="1" x14ac:dyDescent="0.25">
      <c r="A37" s="1222" t="s">
        <v>659</v>
      </c>
      <c r="B37" s="1222"/>
      <c r="C37" s="1222"/>
      <c r="D37" s="1222"/>
      <c r="E37" s="1222"/>
      <c r="F37" s="1222"/>
      <c r="G37" s="1222"/>
    </row>
    <row r="38" spans="1:7" s="283" customFormat="1" ht="13.5" x14ac:dyDescent="0.25">
      <c r="A38" s="285" t="s">
        <v>657</v>
      </c>
      <c r="B38" s="282"/>
      <c r="C38" s="282"/>
      <c r="D38" s="282"/>
      <c r="E38" s="282"/>
      <c r="F38" s="282"/>
      <c r="G38" s="282"/>
    </row>
    <row r="39" spans="1:7" ht="8.25" customHeight="1" x14ac:dyDescent="0.25"/>
  </sheetData>
  <sheetProtection formatColumns="0" formatRows="0" insertHyperlinks="0"/>
  <mergeCells count="13">
    <mergeCell ref="A6:A7"/>
    <mergeCell ref="A1:G1"/>
    <mergeCell ref="A2:G2"/>
    <mergeCell ref="A3:G3"/>
    <mergeCell ref="A4:G4"/>
    <mergeCell ref="A5:E5"/>
    <mergeCell ref="A34:G34"/>
    <mergeCell ref="A37:G37"/>
    <mergeCell ref="A26:F26"/>
    <mergeCell ref="A28:G28"/>
    <mergeCell ref="A30:G30"/>
    <mergeCell ref="A31:D31"/>
    <mergeCell ref="A32:G32"/>
  </mergeCells>
  <pageMargins left="0.39370078740157483" right="0.39370078740157483" top="0.74803149606299213" bottom="0.74803149606299213" header="0.31496062992125984" footer="0.31496062992125984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topLeftCell="A13" zoomScale="115" zoomScaleNormal="100" zoomScaleSheetLayoutView="115" workbookViewId="0">
      <selection activeCell="C8" sqref="C8:C15"/>
    </sheetView>
  </sheetViews>
  <sheetFormatPr baseColWidth="10" defaultColWidth="11.28515625" defaultRowHeight="16.5" x14ac:dyDescent="0.25"/>
  <cols>
    <col min="1" max="1" width="39.85546875" style="277" customWidth="1"/>
    <col min="2" max="7" width="13.7109375" style="277" customWidth="1"/>
    <col min="8" max="16384" width="11.28515625" style="277"/>
  </cols>
  <sheetData>
    <row r="1" spans="1:7" x14ac:dyDescent="0.25">
      <c r="A1" s="1068" t="str">
        <f>'CPCA-I-01'!A1:G1</f>
        <v>Universidad Tecnológica de Guaymas</v>
      </c>
      <c r="B1" s="1068"/>
      <c r="C1" s="1068"/>
      <c r="D1" s="1068"/>
      <c r="E1" s="1068"/>
      <c r="F1" s="1068"/>
      <c r="G1" s="1068"/>
    </row>
    <row r="2" spans="1:7" s="279" customFormat="1" x14ac:dyDescent="0.25">
      <c r="A2" s="1068" t="s">
        <v>500</v>
      </c>
      <c r="B2" s="1068"/>
      <c r="C2" s="1068"/>
      <c r="D2" s="1068"/>
      <c r="E2" s="1068"/>
      <c r="F2" s="1068"/>
      <c r="G2" s="1068"/>
    </row>
    <row r="3" spans="1:7" s="279" customFormat="1" x14ac:dyDescent="0.25">
      <c r="A3" s="1068" t="s">
        <v>660</v>
      </c>
      <c r="B3" s="1068"/>
      <c r="C3" s="1068"/>
      <c r="D3" s="1068"/>
      <c r="E3" s="1068"/>
      <c r="F3" s="1068"/>
      <c r="G3" s="1068"/>
    </row>
    <row r="4" spans="1:7" s="279" customFormat="1" x14ac:dyDescent="0.25">
      <c r="A4" s="1069" t="str">
        <f>'CPCA-I-03'!A3:D3</f>
        <v>Del 01 de enero al 31 de diciembre de 2019</v>
      </c>
      <c r="B4" s="1069"/>
      <c r="C4" s="1069"/>
      <c r="D4" s="1069"/>
      <c r="E4" s="1069"/>
      <c r="F4" s="1069"/>
      <c r="G4" s="1069"/>
    </row>
    <row r="5" spans="1:7" s="279" customFormat="1" ht="17.25" thickBot="1" x14ac:dyDescent="0.3">
      <c r="A5" s="1200" t="s">
        <v>1093</v>
      </c>
      <c r="B5" s="1200"/>
      <c r="C5" s="1200"/>
      <c r="D5" s="1200"/>
      <c r="E5" s="1200"/>
      <c r="F5" s="164"/>
      <c r="G5" s="767"/>
    </row>
    <row r="6" spans="1:7" s="290" customFormat="1" ht="38.25" x14ac:dyDescent="0.25">
      <c r="A6" s="1225" t="s">
        <v>660</v>
      </c>
      <c r="B6" s="201" t="s">
        <v>503</v>
      </c>
      <c r="C6" s="201" t="s">
        <v>433</v>
      </c>
      <c r="D6" s="201" t="s">
        <v>504</v>
      </c>
      <c r="E6" s="202" t="s">
        <v>505</v>
      </c>
      <c r="F6" s="202" t="s">
        <v>506</v>
      </c>
      <c r="G6" s="203" t="s">
        <v>507</v>
      </c>
    </row>
    <row r="7" spans="1:7" s="293" customFormat="1" ht="17.25" thickBot="1" x14ac:dyDescent="0.3">
      <c r="A7" s="1226"/>
      <c r="B7" s="291" t="s">
        <v>413</v>
      </c>
      <c r="C7" s="291" t="s">
        <v>414</v>
      </c>
      <c r="D7" s="291" t="s">
        <v>508</v>
      </c>
      <c r="E7" s="291" t="s">
        <v>416</v>
      </c>
      <c r="F7" s="291" t="s">
        <v>417</v>
      </c>
      <c r="G7" s="292" t="s">
        <v>509</v>
      </c>
    </row>
    <row r="8" spans="1:7" ht="21" customHeight="1" x14ac:dyDescent="0.25">
      <c r="A8" s="294" t="s">
        <v>1157</v>
      </c>
      <c r="B8" s="459">
        <v>1322957.02</v>
      </c>
      <c r="C8" s="459">
        <v>2374463.91</v>
      </c>
      <c r="D8" s="459">
        <f>IF($A8="","",B8+C8)</f>
        <v>3697420.93</v>
      </c>
      <c r="E8" s="459">
        <v>2828916.45</v>
      </c>
      <c r="F8" s="459">
        <v>2813760.17</v>
      </c>
      <c r="G8" s="512">
        <f>IF($A8="","",D8-E8)</f>
        <v>868504.48</v>
      </c>
    </row>
    <row r="9" spans="1:7" ht="21" customHeight="1" x14ac:dyDescent="0.25">
      <c r="A9" s="294" t="s">
        <v>1158</v>
      </c>
      <c r="B9" s="459">
        <v>911378.95</v>
      </c>
      <c r="C9" s="459">
        <v>697545.21</v>
      </c>
      <c r="D9" s="459">
        <f t="shared" ref="D9:D30" si="0">IF($A9="","",B9+C9)</f>
        <v>1608924.1599999999</v>
      </c>
      <c r="E9" s="459">
        <v>1410600.47</v>
      </c>
      <c r="F9" s="459">
        <v>1410314.22</v>
      </c>
      <c r="G9" s="512">
        <f t="shared" ref="G9:G30" si="1">IF($A9="","",D9-E9)</f>
        <v>198323.68999999994</v>
      </c>
    </row>
    <row r="10" spans="1:7" ht="21" customHeight="1" x14ac:dyDescent="0.25">
      <c r="A10" s="294" t="s">
        <v>1159</v>
      </c>
      <c r="B10" s="459">
        <v>292944.65000000002</v>
      </c>
      <c r="C10" s="459">
        <v>522111.91</v>
      </c>
      <c r="D10" s="459">
        <f t="shared" si="0"/>
        <v>815056.56</v>
      </c>
      <c r="E10" s="459">
        <v>808761.65</v>
      </c>
      <c r="F10" s="459">
        <v>808761.65</v>
      </c>
      <c r="G10" s="512">
        <f t="shared" si="1"/>
        <v>6294.9100000000326</v>
      </c>
    </row>
    <row r="11" spans="1:7" ht="21" customHeight="1" x14ac:dyDescent="0.25">
      <c r="A11" s="294" t="s">
        <v>1160</v>
      </c>
      <c r="B11" s="459">
        <v>1297001.8500000001</v>
      </c>
      <c r="C11" s="459">
        <v>2483011.7599999998</v>
      </c>
      <c r="D11" s="459">
        <f t="shared" si="0"/>
        <v>3780013.61</v>
      </c>
      <c r="E11" s="459">
        <v>3237713.26</v>
      </c>
      <c r="F11" s="459">
        <v>3156930.51</v>
      </c>
      <c r="G11" s="512">
        <f t="shared" si="1"/>
        <v>542300.35000000009</v>
      </c>
    </row>
    <row r="12" spans="1:7" ht="21" customHeight="1" x14ac:dyDescent="0.25">
      <c r="A12" s="294" t="s">
        <v>1161</v>
      </c>
      <c r="B12" s="459">
        <v>3949896.66</v>
      </c>
      <c r="C12" s="459">
        <v>1724106.15</v>
      </c>
      <c r="D12" s="459">
        <f t="shared" si="0"/>
        <v>5674002.8100000005</v>
      </c>
      <c r="E12" s="459">
        <v>4567068.0199999996</v>
      </c>
      <c r="F12" s="459">
        <v>4406004.6500000004</v>
      </c>
      <c r="G12" s="512">
        <f t="shared" si="1"/>
        <v>1106934.790000001</v>
      </c>
    </row>
    <row r="13" spans="1:7" ht="21" customHeight="1" x14ac:dyDescent="0.25">
      <c r="A13" s="294" t="s">
        <v>1162</v>
      </c>
      <c r="B13" s="459">
        <v>5380269.3799999999</v>
      </c>
      <c r="C13" s="459">
        <v>7320482.9800000004</v>
      </c>
      <c r="D13" s="459">
        <f t="shared" si="0"/>
        <v>12700752.359999999</v>
      </c>
      <c r="E13" s="459">
        <v>11303632.83</v>
      </c>
      <c r="F13" s="459">
        <v>11237132.83</v>
      </c>
      <c r="G13" s="512">
        <f t="shared" si="1"/>
        <v>1397119.5299999993</v>
      </c>
    </row>
    <row r="14" spans="1:7" ht="21" customHeight="1" x14ac:dyDescent="0.25">
      <c r="A14" s="294" t="s">
        <v>1163</v>
      </c>
      <c r="B14" s="459">
        <v>734308.61</v>
      </c>
      <c r="C14" s="459">
        <v>303815.86</v>
      </c>
      <c r="D14" s="459">
        <f t="shared" si="0"/>
        <v>1038124.47</v>
      </c>
      <c r="E14" s="459">
        <v>1009793.28</v>
      </c>
      <c r="F14" s="459">
        <v>1009461.96</v>
      </c>
      <c r="G14" s="512">
        <f t="shared" si="1"/>
        <v>28331.189999999944</v>
      </c>
    </row>
    <row r="15" spans="1:7" ht="21" customHeight="1" x14ac:dyDescent="0.25">
      <c r="A15" s="294" t="s">
        <v>1164</v>
      </c>
      <c r="B15" s="459">
        <v>967723.88</v>
      </c>
      <c r="C15" s="459">
        <v>-274881.5</v>
      </c>
      <c r="D15" s="459">
        <f t="shared" si="0"/>
        <v>692842.38</v>
      </c>
      <c r="E15" s="459">
        <v>281536.21999999997</v>
      </c>
      <c r="F15" s="459">
        <v>281536.21999999997</v>
      </c>
      <c r="G15" s="512">
        <f t="shared" si="1"/>
        <v>411306.16000000003</v>
      </c>
    </row>
    <row r="16" spans="1:7" ht="21" customHeight="1" x14ac:dyDescent="0.25">
      <c r="A16" s="294"/>
      <c r="B16" s="459"/>
      <c r="C16" s="459"/>
      <c r="D16" s="459" t="str">
        <f t="shared" si="0"/>
        <v/>
      </c>
      <c r="E16" s="459"/>
      <c r="F16" s="459"/>
      <c r="G16" s="512" t="str">
        <f t="shared" si="1"/>
        <v/>
      </c>
    </row>
    <row r="17" spans="1:8" ht="21" customHeight="1" x14ac:dyDescent="0.25">
      <c r="A17" s="294"/>
      <c r="B17" s="459"/>
      <c r="C17" s="459"/>
      <c r="D17" s="459" t="str">
        <f t="shared" si="0"/>
        <v/>
      </c>
      <c r="E17" s="459"/>
      <c r="F17" s="459"/>
      <c r="G17" s="512" t="str">
        <f t="shared" si="1"/>
        <v/>
      </c>
    </row>
    <row r="18" spans="1:8" ht="21" customHeight="1" x14ac:dyDescent="0.25">
      <c r="A18" s="294"/>
      <c r="B18" s="459"/>
      <c r="C18" s="459"/>
      <c r="D18" s="459" t="str">
        <f t="shared" si="0"/>
        <v/>
      </c>
      <c r="E18" s="459"/>
      <c r="F18" s="459"/>
      <c r="G18" s="512" t="str">
        <f t="shared" si="1"/>
        <v/>
      </c>
    </row>
    <row r="19" spans="1:8" ht="21" customHeight="1" x14ac:dyDescent="0.25">
      <c r="A19" s="294"/>
      <c r="B19" s="459"/>
      <c r="C19" s="459"/>
      <c r="D19" s="459" t="str">
        <f t="shared" si="0"/>
        <v/>
      </c>
      <c r="E19" s="459"/>
      <c r="F19" s="459"/>
      <c r="G19" s="512" t="str">
        <f t="shared" si="1"/>
        <v/>
      </c>
    </row>
    <row r="20" spans="1:8" ht="21" customHeight="1" x14ac:dyDescent="0.25">
      <c r="A20" s="294"/>
      <c r="B20" s="459"/>
      <c r="C20" s="459"/>
      <c r="D20" s="459" t="str">
        <f t="shared" si="0"/>
        <v/>
      </c>
      <c r="E20" s="459"/>
      <c r="F20" s="459"/>
      <c r="G20" s="512" t="str">
        <f t="shared" si="1"/>
        <v/>
      </c>
    </row>
    <row r="21" spans="1:8" ht="21" customHeight="1" x14ac:dyDescent="0.25">
      <c r="A21" s="294"/>
      <c r="B21" s="459"/>
      <c r="C21" s="459"/>
      <c r="D21" s="459" t="str">
        <f t="shared" si="0"/>
        <v/>
      </c>
      <c r="E21" s="459"/>
      <c r="F21" s="459"/>
      <c r="G21" s="512" t="str">
        <f t="shared" si="1"/>
        <v/>
      </c>
    </row>
    <row r="22" spans="1:8" ht="21" customHeight="1" x14ac:dyDescent="0.25">
      <c r="A22" s="294"/>
      <c r="B22" s="459"/>
      <c r="C22" s="459"/>
      <c r="D22" s="459" t="str">
        <f t="shared" si="0"/>
        <v/>
      </c>
      <c r="E22" s="459"/>
      <c r="F22" s="459"/>
      <c r="G22" s="512" t="str">
        <f t="shared" si="1"/>
        <v/>
      </c>
    </row>
    <row r="23" spans="1:8" ht="21" customHeight="1" x14ac:dyDescent="0.25">
      <c r="A23" s="294"/>
      <c r="B23" s="459"/>
      <c r="C23" s="459"/>
      <c r="D23" s="459" t="str">
        <f t="shared" si="0"/>
        <v/>
      </c>
      <c r="E23" s="459"/>
      <c r="F23" s="459"/>
      <c r="G23" s="512" t="str">
        <f t="shared" si="1"/>
        <v/>
      </c>
    </row>
    <row r="24" spans="1:8" ht="21" customHeight="1" x14ac:dyDescent="0.25">
      <c r="A24" s="294"/>
      <c r="B24" s="459"/>
      <c r="C24" s="459"/>
      <c r="D24" s="459" t="str">
        <f t="shared" si="0"/>
        <v/>
      </c>
      <c r="E24" s="459"/>
      <c r="F24" s="459"/>
      <c r="G24" s="512" t="str">
        <f t="shared" si="1"/>
        <v/>
      </c>
    </row>
    <row r="25" spans="1:8" ht="21" customHeight="1" x14ac:dyDescent="0.25">
      <c r="A25" s="294"/>
      <c r="B25" s="459"/>
      <c r="C25" s="459"/>
      <c r="D25" s="459" t="str">
        <f t="shared" si="0"/>
        <v/>
      </c>
      <c r="E25" s="459"/>
      <c r="F25" s="459"/>
      <c r="G25" s="512" t="str">
        <f t="shared" si="1"/>
        <v/>
      </c>
    </row>
    <row r="26" spans="1:8" ht="21" customHeight="1" x14ac:dyDescent="0.25">
      <c r="A26" s="294"/>
      <c r="B26" s="459"/>
      <c r="C26" s="459"/>
      <c r="D26" s="459" t="str">
        <f t="shared" si="0"/>
        <v/>
      </c>
      <c r="E26" s="459"/>
      <c r="F26" s="459"/>
      <c r="G26" s="512" t="str">
        <f t="shared" si="1"/>
        <v/>
      </c>
    </row>
    <row r="27" spans="1:8" ht="21" customHeight="1" x14ac:dyDescent="0.25">
      <c r="A27" s="294"/>
      <c r="B27" s="459"/>
      <c r="C27" s="459"/>
      <c r="D27" s="459" t="str">
        <f t="shared" si="0"/>
        <v/>
      </c>
      <c r="E27" s="459"/>
      <c r="F27" s="459"/>
      <c r="G27" s="512" t="str">
        <f t="shared" si="1"/>
        <v/>
      </c>
    </row>
    <row r="28" spans="1:8" ht="21" customHeight="1" x14ac:dyDescent="0.25">
      <c r="A28" s="294"/>
      <c r="B28" s="459"/>
      <c r="C28" s="459"/>
      <c r="D28" s="459" t="str">
        <f t="shared" si="0"/>
        <v/>
      </c>
      <c r="E28" s="459"/>
      <c r="F28" s="459"/>
      <c r="G28" s="512" t="str">
        <f t="shared" si="1"/>
        <v/>
      </c>
    </row>
    <row r="29" spans="1:8" ht="21" customHeight="1" x14ac:dyDescent="0.25">
      <c r="A29" s="294"/>
      <c r="B29" s="459"/>
      <c r="C29" s="459"/>
      <c r="D29" s="459" t="str">
        <f t="shared" si="0"/>
        <v/>
      </c>
      <c r="E29" s="459"/>
      <c r="F29" s="459"/>
      <c r="G29" s="512" t="str">
        <f t="shared" si="1"/>
        <v/>
      </c>
    </row>
    <row r="30" spans="1:8" ht="21" customHeight="1" thickBot="1" x14ac:dyDescent="0.3">
      <c r="A30" s="294"/>
      <c r="B30" s="459"/>
      <c r="C30" s="459"/>
      <c r="D30" s="459" t="str">
        <f t="shared" si="0"/>
        <v/>
      </c>
      <c r="E30" s="459"/>
      <c r="F30" s="459"/>
      <c r="G30" s="512" t="str">
        <f t="shared" si="1"/>
        <v/>
      </c>
    </row>
    <row r="31" spans="1:8" ht="21" customHeight="1" thickBot="1" x14ac:dyDescent="0.3">
      <c r="A31" s="295" t="s">
        <v>559</v>
      </c>
      <c r="B31" s="453">
        <f>SUM(B8:B30)</f>
        <v>14856481</v>
      </c>
      <c r="C31" s="453">
        <f>SUM(C8:C30)</f>
        <v>15150656.279999999</v>
      </c>
      <c r="D31" s="453">
        <f>IF($A31="","",B31+C31)</f>
        <v>30007137.280000001</v>
      </c>
      <c r="E31" s="453">
        <f>SUM(E8:E30)</f>
        <v>25448022.18</v>
      </c>
      <c r="F31" s="453">
        <f>SUM(F8:F30)</f>
        <v>25123902.210000001</v>
      </c>
      <c r="G31" s="454">
        <f>IF($A31="","",D31-E31)</f>
        <v>4559115.1000000015</v>
      </c>
      <c r="H31" s="280" t="str">
        <f>IF(($B$31-'CPCA II-04'!B80)&gt;0.9,"ERROR!!!!! EL MONTO NO COINCIDE CON LO REPORTADO EN EL FORMATO ETCA-II-04 EN EL TOTAL APROBADO ANUAL DEL ANALÍTICO DE EGRESOS","")</f>
        <v/>
      </c>
    </row>
    <row r="32" spans="1:8" x14ac:dyDescent="0.25">
      <c r="H32" s="280" t="str">
        <f>IF(($C$31-'CPCA II-04'!C80)&gt;0.9,"ERROR!!!!! EL MONTO NO COINCIDE CON LO REPORTADO EN EL FORMATO ETCA-II-04 EN EL TOTAL AMPLIACIONES/REDUCCIONES ANUAL DEL ANALÍTICO DE EGRESOS","")</f>
        <v/>
      </c>
    </row>
    <row r="33" spans="8:8" x14ac:dyDescent="0.25">
      <c r="H33" s="280" t="str">
        <f>IF(($D$31-'CPCA II-04'!D80)&gt;0.9,"ERROR!!!!! EL MONTO NO COINCIDE CON LO REPORTADO EN EL FORMATO ETCA-II-04 EN EL TOTAL MODIFICADO ANUAL DEL ANALÍTICO DE EGRESOS","")</f>
        <v/>
      </c>
    </row>
    <row r="34" spans="8:8" x14ac:dyDescent="0.25">
      <c r="H34" s="280" t="str">
        <f>IF(($E$31-'CPCA II-04'!E80)&gt;0.9,"ERROR!!!!! EL MONTO NO COINCIDE CON LO REPORTADO EN EL FORMATO ETCA-II-04 EN EL TOTAL DEVENGADO ANUAL DEL ANALÍTICO DE EGRESOS","")</f>
        <v/>
      </c>
    </row>
    <row r="35" spans="8:8" x14ac:dyDescent="0.25">
      <c r="H35" s="280" t="str">
        <f>IF(($F$31-'CPCA II-04'!F80)&gt;0.9,"ERROR!!!!! EL MONTO NO COINCIDE CON LO REPORTADO EN EL FORMATO ETCA-II-04 EN EL TOTAL PAGADO ANUAL DEL ANALÍTICO DE EGRESOS","")</f>
        <v/>
      </c>
    </row>
    <row r="36" spans="8:8" x14ac:dyDescent="0.25">
      <c r="H36" s="280" t="str">
        <f>IF(($G$31-'CPCA II-04'!G80)&gt;0.9,"ERROR!!!!! EL MONTO NO COINCIDE CON LO REPORTADO EN EL FORMATO ETCA-II-04 EN EL TOTAL APROBADO ANUAL DEL ANALÍTICO DE EGRESOS","")</f>
        <v/>
      </c>
    </row>
  </sheetData>
  <sheetProtection formatColumns="0" formatRows="0" insertRows="0" deleteColumns="0" deleteRows="0"/>
  <mergeCells count="6">
    <mergeCell ref="A6:A7"/>
    <mergeCell ref="A1:G1"/>
    <mergeCell ref="A2:G2"/>
    <mergeCell ref="A3:G3"/>
    <mergeCell ref="A4:G4"/>
    <mergeCell ref="A5:E5"/>
  </mergeCells>
  <printOptions horizontalCentered="1"/>
  <pageMargins left="0.51181102362204722" right="0.15748031496062992" top="0.74803149606299213" bottom="0.74803149606299213" header="0.31496062992125984" footer="0.31496062992125984"/>
  <pageSetup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Normal="100" zoomScaleSheetLayoutView="100" workbookViewId="0">
      <selection activeCell="C10" sqref="C10"/>
    </sheetView>
  </sheetViews>
  <sheetFormatPr baseColWidth="10" defaultColWidth="11.42578125" defaultRowHeight="15" x14ac:dyDescent="0.25"/>
  <cols>
    <col min="1" max="1" width="32.42578125" customWidth="1"/>
    <col min="2" max="2" width="12.140625" customWidth="1"/>
    <col min="3" max="3" width="13.140625" customWidth="1"/>
    <col min="4" max="4" width="12.42578125" customWidth="1"/>
    <col min="5" max="5" width="12.85546875" customWidth="1"/>
    <col min="6" max="6" width="14" customWidth="1"/>
    <col min="7" max="7" width="15.42578125" customWidth="1"/>
  </cols>
  <sheetData>
    <row r="1" spans="1:7" s="716" customFormat="1" ht="15.75" x14ac:dyDescent="0.2">
      <c r="A1" s="1232" t="str">
        <f>'CPCA-I-01'!A1:G1</f>
        <v>Universidad Tecnológica de Guaymas</v>
      </c>
      <c r="B1" s="1233"/>
      <c r="C1" s="1233"/>
      <c r="D1" s="1233"/>
      <c r="E1" s="1233"/>
      <c r="F1" s="1233"/>
      <c r="G1" s="1234"/>
    </row>
    <row r="2" spans="1:7" s="716" customFormat="1" ht="12.75" x14ac:dyDescent="0.2">
      <c r="A2" s="1235" t="s">
        <v>560</v>
      </c>
      <c r="B2" s="1236"/>
      <c r="C2" s="1236"/>
      <c r="D2" s="1236"/>
      <c r="E2" s="1236"/>
      <c r="F2" s="1236"/>
      <c r="G2" s="1237"/>
    </row>
    <row r="3" spans="1:7" s="716" customFormat="1" ht="12.75" x14ac:dyDescent="0.2">
      <c r="A3" s="1235" t="s">
        <v>661</v>
      </c>
      <c r="B3" s="1236"/>
      <c r="C3" s="1236"/>
      <c r="D3" s="1236"/>
      <c r="E3" s="1236"/>
      <c r="F3" s="1236"/>
      <c r="G3" s="1237"/>
    </row>
    <row r="4" spans="1:7" s="716" customFormat="1" ht="12.75" x14ac:dyDescent="0.2">
      <c r="A4" s="1235" t="str">
        <f>'CPCA-I-03'!A3:D3</f>
        <v>Del 01 de enero al 31 de diciembre de 2019</v>
      </c>
      <c r="B4" s="1236"/>
      <c r="C4" s="1236"/>
      <c r="D4" s="1236"/>
      <c r="E4" s="1236"/>
      <c r="F4" s="1236"/>
      <c r="G4" s="1237"/>
    </row>
    <row r="5" spans="1:7" s="716" customFormat="1" ht="20.25" customHeight="1" thickBot="1" x14ac:dyDescent="0.25">
      <c r="A5" s="1238" t="s">
        <v>84</v>
      </c>
      <c r="B5" s="1239"/>
      <c r="C5" s="1239"/>
      <c r="D5" s="1239"/>
      <c r="E5" s="1239"/>
      <c r="F5" s="1239"/>
      <c r="G5" s="1240"/>
    </row>
    <row r="6" spans="1:7" s="716" customFormat="1" ht="13.5" thickBot="1" x14ac:dyDescent="0.25">
      <c r="A6" s="1227" t="s">
        <v>85</v>
      </c>
      <c r="B6" s="1229" t="s">
        <v>562</v>
      </c>
      <c r="C6" s="1230"/>
      <c r="D6" s="1230"/>
      <c r="E6" s="1230"/>
      <c r="F6" s="1231"/>
      <c r="G6" s="1227" t="s">
        <v>563</v>
      </c>
    </row>
    <row r="7" spans="1:7" s="716" customFormat="1" ht="26.25" thickBot="1" x14ac:dyDescent="0.25">
      <c r="A7" s="1228"/>
      <c r="B7" s="781" t="s">
        <v>564</v>
      </c>
      <c r="C7" s="781" t="s">
        <v>433</v>
      </c>
      <c r="D7" s="781" t="s">
        <v>434</v>
      </c>
      <c r="E7" s="781" t="s">
        <v>435</v>
      </c>
      <c r="F7" s="781" t="s">
        <v>662</v>
      </c>
      <c r="G7" s="1228"/>
    </row>
    <row r="8" spans="1:7" s="515" customFormat="1" ht="12.75" x14ac:dyDescent="0.2">
      <c r="A8" s="601" t="s">
        <v>663</v>
      </c>
      <c r="B8" s="714"/>
      <c r="C8" s="714"/>
      <c r="D8" s="714"/>
      <c r="E8" s="714"/>
      <c r="F8" s="714"/>
      <c r="G8" s="714"/>
    </row>
    <row r="9" spans="1:7" s="515" customFormat="1" ht="12.75" x14ac:dyDescent="0.2">
      <c r="A9" s="601" t="s">
        <v>664</v>
      </c>
      <c r="B9" s="688">
        <f>SUM(B10:B17)</f>
        <v>14856481</v>
      </c>
      <c r="C9" s="688">
        <f t="shared" ref="C9:G9" si="0">SUM(C10:C17)</f>
        <v>15150656.279999999</v>
      </c>
      <c r="D9" s="688">
        <f t="shared" si="0"/>
        <v>30007137.279999997</v>
      </c>
      <c r="E9" s="688">
        <f t="shared" si="0"/>
        <v>25448022.18</v>
      </c>
      <c r="F9" s="688">
        <f t="shared" si="0"/>
        <v>25123902.210000001</v>
      </c>
      <c r="G9" s="688">
        <f t="shared" si="0"/>
        <v>4559115.1000000006</v>
      </c>
    </row>
    <row r="10" spans="1:7" s="515" customFormat="1" ht="12.75" x14ac:dyDescent="0.2">
      <c r="A10" s="602" t="s">
        <v>1157</v>
      </c>
      <c r="B10" s="688">
        <v>1322957.02</v>
      </c>
      <c r="C10" s="688">
        <v>2374463.91</v>
      </c>
      <c r="D10" s="688">
        <f>B10+C10</f>
        <v>3697420.93</v>
      </c>
      <c r="E10" s="688">
        <v>2828916.45</v>
      </c>
      <c r="F10" s="688">
        <v>2813760.17</v>
      </c>
      <c r="G10" s="688">
        <f>+D10-E10</f>
        <v>868504.48</v>
      </c>
    </row>
    <row r="11" spans="1:7" s="515" customFormat="1" ht="12.75" x14ac:dyDescent="0.2">
      <c r="A11" s="602" t="s">
        <v>1158</v>
      </c>
      <c r="B11" s="688">
        <v>911378.95</v>
      </c>
      <c r="C11" s="688">
        <v>697545.21</v>
      </c>
      <c r="D11" s="688">
        <f t="shared" ref="D11:D17" si="1">B11+C11</f>
        <v>1608924.1599999999</v>
      </c>
      <c r="E11" s="688">
        <v>1410600.47</v>
      </c>
      <c r="F11" s="688">
        <v>1410314.22</v>
      </c>
      <c r="G11" s="688">
        <f t="shared" ref="G11:G17" si="2">+D11-E11</f>
        <v>198323.68999999994</v>
      </c>
    </row>
    <row r="12" spans="1:7" s="515" customFormat="1" ht="12.75" x14ac:dyDescent="0.2">
      <c r="A12" s="602" t="s">
        <v>1159</v>
      </c>
      <c r="B12" s="688">
        <v>292944.65000000002</v>
      </c>
      <c r="C12" s="688">
        <v>522111.91</v>
      </c>
      <c r="D12" s="688">
        <f t="shared" si="1"/>
        <v>815056.56</v>
      </c>
      <c r="E12" s="688">
        <v>808761.65</v>
      </c>
      <c r="F12" s="688">
        <v>808761.65</v>
      </c>
      <c r="G12" s="688">
        <f t="shared" si="2"/>
        <v>6294.9100000000326</v>
      </c>
    </row>
    <row r="13" spans="1:7" s="515" customFormat="1" ht="12.75" x14ac:dyDescent="0.2">
      <c r="A13" s="602" t="s">
        <v>1160</v>
      </c>
      <c r="B13" s="688">
        <v>1297001.8500000001</v>
      </c>
      <c r="C13" s="688">
        <v>2483011.7599999998</v>
      </c>
      <c r="D13" s="688">
        <f t="shared" si="1"/>
        <v>3780013.61</v>
      </c>
      <c r="E13" s="688">
        <v>3237713.26</v>
      </c>
      <c r="F13" s="688">
        <v>3156930.51</v>
      </c>
      <c r="G13" s="688">
        <f t="shared" si="2"/>
        <v>542300.35000000009</v>
      </c>
    </row>
    <row r="14" spans="1:7" s="515" customFormat="1" ht="12.75" x14ac:dyDescent="0.2">
      <c r="A14" s="602" t="s">
        <v>1161</v>
      </c>
      <c r="B14" s="688">
        <v>3949896.66</v>
      </c>
      <c r="C14" s="688">
        <v>1724106.15</v>
      </c>
      <c r="D14" s="688">
        <f t="shared" si="1"/>
        <v>5674002.8100000005</v>
      </c>
      <c r="E14" s="688">
        <v>4567068.0199999996</v>
      </c>
      <c r="F14" s="688">
        <v>4406004.6500000004</v>
      </c>
      <c r="G14" s="688">
        <f t="shared" si="2"/>
        <v>1106934.790000001</v>
      </c>
    </row>
    <row r="15" spans="1:7" s="515" customFormat="1" ht="12.75" x14ac:dyDescent="0.2">
      <c r="A15" s="602" t="s">
        <v>1162</v>
      </c>
      <c r="B15" s="688">
        <v>5380269.3799999999</v>
      </c>
      <c r="C15" s="688">
        <v>7320482.9800000004</v>
      </c>
      <c r="D15" s="688">
        <f t="shared" si="1"/>
        <v>12700752.359999999</v>
      </c>
      <c r="E15" s="688">
        <v>11303632.83</v>
      </c>
      <c r="F15" s="688">
        <v>11237132.83</v>
      </c>
      <c r="G15" s="688">
        <f t="shared" si="2"/>
        <v>1397119.5299999993</v>
      </c>
    </row>
    <row r="16" spans="1:7" s="515" customFormat="1" ht="12.75" x14ac:dyDescent="0.2">
      <c r="A16" s="602" t="s">
        <v>1163</v>
      </c>
      <c r="B16" s="688">
        <v>734308.61</v>
      </c>
      <c r="C16" s="688">
        <v>303815.86</v>
      </c>
      <c r="D16" s="688">
        <f t="shared" si="1"/>
        <v>1038124.47</v>
      </c>
      <c r="E16" s="688">
        <v>1009793.28</v>
      </c>
      <c r="F16" s="688">
        <v>1009461.96</v>
      </c>
      <c r="G16" s="688">
        <f t="shared" si="2"/>
        <v>28331.189999999944</v>
      </c>
    </row>
    <row r="17" spans="1:8" s="515" customFormat="1" ht="12.75" x14ac:dyDescent="0.2">
      <c r="A17" s="602" t="s">
        <v>1164</v>
      </c>
      <c r="B17" s="688">
        <v>967723.88</v>
      </c>
      <c r="C17" s="688">
        <v>-274881.5</v>
      </c>
      <c r="D17" s="688">
        <f t="shared" si="1"/>
        <v>692842.38</v>
      </c>
      <c r="E17" s="688">
        <v>281536.21999999997</v>
      </c>
      <c r="F17" s="688">
        <v>281536.21999999997</v>
      </c>
      <c r="G17" s="688">
        <f t="shared" si="2"/>
        <v>411306.16000000003</v>
      </c>
    </row>
    <row r="18" spans="1:8" s="515" customFormat="1" ht="12.75" x14ac:dyDescent="0.2">
      <c r="A18" s="602"/>
      <c r="B18" s="688"/>
      <c r="C18" s="688"/>
      <c r="D18" s="688"/>
      <c r="E18" s="688"/>
      <c r="F18" s="688"/>
      <c r="G18" s="688"/>
    </row>
    <row r="19" spans="1:8" s="515" customFormat="1" ht="12.75" x14ac:dyDescent="0.2">
      <c r="A19" s="610" t="s">
        <v>673</v>
      </c>
      <c r="B19" s="688"/>
      <c r="C19" s="688"/>
      <c r="D19" s="688"/>
      <c r="E19" s="688"/>
      <c r="F19" s="688"/>
      <c r="G19" s="688"/>
    </row>
    <row r="20" spans="1:8" s="515" customFormat="1" ht="12.75" x14ac:dyDescent="0.2">
      <c r="A20" s="610" t="s">
        <v>674</v>
      </c>
      <c r="B20" s="688">
        <f>SUM(B21:B28)</f>
        <v>0</v>
      </c>
      <c r="C20" s="688">
        <f t="shared" ref="C20:G20" si="3">SUM(C21:C28)</f>
        <v>0</v>
      </c>
      <c r="D20" s="688">
        <f t="shared" si="3"/>
        <v>0</v>
      </c>
      <c r="E20" s="688">
        <f t="shared" si="3"/>
        <v>0</v>
      </c>
      <c r="F20" s="688">
        <f t="shared" si="3"/>
        <v>0</v>
      </c>
      <c r="G20" s="688">
        <f t="shared" si="3"/>
        <v>0</v>
      </c>
    </row>
    <row r="21" spans="1:8" s="515" customFormat="1" ht="12.75" x14ac:dyDescent="0.2">
      <c r="A21" s="602" t="s">
        <v>665</v>
      </c>
      <c r="B21" s="688"/>
      <c r="C21" s="688"/>
      <c r="D21" s="688">
        <f t="shared" ref="D21:D28" si="4">B21+C21</f>
        <v>0</v>
      </c>
      <c r="E21" s="688"/>
      <c r="F21" s="688"/>
      <c r="G21" s="688">
        <f>+D21-E21</f>
        <v>0</v>
      </c>
    </row>
    <row r="22" spans="1:8" s="515" customFormat="1" ht="12.75" x14ac:dyDescent="0.2">
      <c r="A22" s="602" t="s">
        <v>666</v>
      </c>
      <c r="B22" s="688"/>
      <c r="C22" s="688"/>
      <c r="D22" s="688">
        <f t="shared" si="4"/>
        <v>0</v>
      </c>
      <c r="E22" s="688"/>
      <c r="F22" s="688"/>
      <c r="G22" s="688">
        <f t="shared" ref="G22:G28" si="5">+D22-E22</f>
        <v>0</v>
      </c>
    </row>
    <row r="23" spans="1:8" s="515" customFormat="1" ht="12.75" x14ac:dyDescent="0.2">
      <c r="A23" s="602" t="s">
        <v>667</v>
      </c>
      <c r="B23" s="688"/>
      <c r="C23" s="688"/>
      <c r="D23" s="688">
        <f t="shared" si="4"/>
        <v>0</v>
      </c>
      <c r="E23" s="688"/>
      <c r="F23" s="688"/>
      <c r="G23" s="688">
        <f t="shared" si="5"/>
        <v>0</v>
      </c>
    </row>
    <row r="24" spans="1:8" s="515" customFormat="1" ht="12.75" x14ac:dyDescent="0.2">
      <c r="A24" s="602" t="s">
        <v>668</v>
      </c>
      <c r="B24" s="688"/>
      <c r="C24" s="688"/>
      <c r="D24" s="688">
        <f t="shared" si="4"/>
        <v>0</v>
      </c>
      <c r="E24" s="688"/>
      <c r="F24" s="688"/>
      <c r="G24" s="688">
        <f t="shared" si="5"/>
        <v>0</v>
      </c>
    </row>
    <row r="25" spans="1:8" s="515" customFormat="1" ht="12.75" x14ac:dyDescent="0.2">
      <c r="A25" s="602" t="s">
        <v>669</v>
      </c>
      <c r="B25" s="688"/>
      <c r="C25" s="688"/>
      <c r="D25" s="688">
        <f t="shared" si="4"/>
        <v>0</v>
      </c>
      <c r="E25" s="688"/>
      <c r="F25" s="688"/>
      <c r="G25" s="688">
        <f t="shared" si="5"/>
        <v>0</v>
      </c>
    </row>
    <row r="26" spans="1:8" s="515" customFormat="1" ht="12.75" x14ac:dyDescent="0.2">
      <c r="A26" s="602" t="s">
        <v>670</v>
      </c>
      <c r="B26" s="688"/>
      <c r="C26" s="688"/>
      <c r="D26" s="688">
        <f t="shared" si="4"/>
        <v>0</v>
      </c>
      <c r="E26" s="688"/>
      <c r="F26" s="688"/>
      <c r="G26" s="688">
        <f t="shared" si="5"/>
        <v>0</v>
      </c>
    </row>
    <row r="27" spans="1:8" s="515" customFormat="1" ht="12.75" x14ac:dyDescent="0.2">
      <c r="A27" s="602" t="s">
        <v>671</v>
      </c>
      <c r="B27" s="688"/>
      <c r="C27" s="688"/>
      <c r="D27" s="688">
        <f t="shared" si="4"/>
        <v>0</v>
      </c>
      <c r="E27" s="688"/>
      <c r="F27" s="688"/>
      <c r="G27" s="688">
        <f t="shared" si="5"/>
        <v>0</v>
      </c>
    </row>
    <row r="28" spans="1:8" s="515" customFormat="1" ht="12.75" x14ac:dyDescent="0.2">
      <c r="A28" s="602" t="s">
        <v>672</v>
      </c>
      <c r="B28" s="688"/>
      <c r="C28" s="688"/>
      <c r="D28" s="688">
        <f t="shared" si="4"/>
        <v>0</v>
      </c>
      <c r="E28" s="688"/>
      <c r="F28" s="688"/>
      <c r="G28" s="688">
        <f t="shared" si="5"/>
        <v>0</v>
      </c>
    </row>
    <row r="29" spans="1:8" s="515" customFormat="1" ht="12.75" x14ac:dyDescent="0.2">
      <c r="A29" s="687"/>
      <c r="B29" s="688"/>
      <c r="C29" s="688"/>
      <c r="D29" s="688"/>
      <c r="E29" s="688"/>
      <c r="F29" s="688"/>
      <c r="G29" s="688"/>
    </row>
    <row r="30" spans="1:8" s="515" customFormat="1" ht="12.75" x14ac:dyDescent="0.2">
      <c r="A30" s="601" t="s">
        <v>643</v>
      </c>
      <c r="B30" s="688">
        <f t="shared" ref="B30:G30" si="6">+B9+B20</f>
        <v>14856481</v>
      </c>
      <c r="C30" s="688">
        <f t="shared" si="6"/>
        <v>15150656.279999999</v>
      </c>
      <c r="D30" s="688">
        <f t="shared" si="6"/>
        <v>30007137.279999997</v>
      </c>
      <c r="E30" s="688">
        <f t="shared" si="6"/>
        <v>25448022.18</v>
      </c>
      <c r="F30" s="688">
        <f t="shared" si="6"/>
        <v>25123902.210000001</v>
      </c>
      <c r="G30" s="688">
        <f t="shared" si="6"/>
        <v>4559115.1000000006</v>
      </c>
      <c r="H30" s="715" t="str">
        <f>IF((B30-'CPCA-II-07'!B31)&gt;0.9,"ERROR!!!!! EL MONTO NO COINCIDE CON LO REPORTADO EN EL FORMATO ETCA-II-07 EN EL TOTAL DEL GASTO","")</f>
        <v/>
      </c>
    </row>
    <row r="31" spans="1:8" ht="15.75" thickBot="1" x14ac:dyDescent="0.3">
      <c r="A31" s="674"/>
      <c r="B31" s="676"/>
      <c r="C31" s="676"/>
      <c r="D31" s="676"/>
      <c r="E31" s="676"/>
      <c r="F31" s="676"/>
      <c r="G31" s="676"/>
      <c r="H31" s="509" t="str">
        <f>IF((C30-'CPCA-II-07'!C31)&gt;0.9,"ERROR!!!!! EL MONTO NO COINCIDE CON LO REPORTADO EN EL FORMATO ETCA-II-07 EN EL TOTAL DEL GASTO","")</f>
        <v/>
      </c>
    </row>
    <row r="32" spans="1:8" x14ac:dyDescent="0.25">
      <c r="H32" s="509" t="str">
        <f>IF((D30-'CPCA-II-07'!D31)&gt;0.9,"ERROR!!!!! EL MONTO NO COINCIDE CON LO REPORTADO EN EL FORMATO ETCA-II-07 EN EL TOTAL DEL GASTO","")</f>
        <v/>
      </c>
    </row>
    <row r="33" spans="8:8" x14ac:dyDescent="0.25">
      <c r="H33" s="509" t="str">
        <f>IF((D30-'CPCA-II-07'!D31)&gt;0.9,"ERROR!!!!! EL MONTO NO COINCIDE CON LO REPORTADO EN EL FORMATO ETCA-II-07 EN EL TOTAL DEL GASTO","")</f>
        <v/>
      </c>
    </row>
    <row r="34" spans="8:8" x14ac:dyDescent="0.25">
      <c r="H34" s="509" t="str">
        <f>IF((F30-'CPCA-II-07'!F31)&gt;0.9,"ERROR!!!!! EL MONTO NO COINCIDE CON LO REPORTADO EN EL FORMATO ETCA-II-07 EN EL TOTAL DEL GASTO","")</f>
        <v/>
      </c>
    </row>
    <row r="35" spans="8:8" x14ac:dyDescent="0.25">
      <c r="H35" s="509" t="str">
        <f>IF((G30-'CPCA-II-07'!G31)&gt;0.9,"ERROR!!!!! EL MONTO NO COINCIDE CON LO REPORTADO EN EL FORMATO ETCA-II-07 EN EL TOTAL DEL GASTO","")</f>
        <v/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35433070866141736" bottom="0.35433070866141736" header="0.31496062992125984" footer="0.31496062992125984"/>
  <pageSetup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zoomScaleNormal="100" zoomScaleSheetLayoutView="100" workbookViewId="0">
      <selection activeCell="C9" sqref="C9"/>
    </sheetView>
  </sheetViews>
  <sheetFormatPr baseColWidth="10" defaultColWidth="11.28515625" defaultRowHeight="16.5" x14ac:dyDescent="0.25"/>
  <cols>
    <col min="1" max="1" width="39.85546875" style="277" customWidth="1"/>
    <col min="2" max="7" width="13.7109375" style="277" customWidth="1"/>
    <col min="8" max="16384" width="11.28515625" style="277"/>
  </cols>
  <sheetData>
    <row r="1" spans="1:8" x14ac:dyDescent="0.25">
      <c r="A1" s="1068" t="str">
        <f>'CPCA-I-01'!A1:G1</f>
        <v>Universidad Tecnológica de Guaymas</v>
      </c>
      <c r="B1" s="1068"/>
      <c r="C1" s="1068"/>
      <c r="D1" s="1068"/>
      <c r="E1" s="1068"/>
      <c r="F1" s="1068"/>
      <c r="G1" s="1068"/>
    </row>
    <row r="2" spans="1:8" s="279" customFormat="1" x14ac:dyDescent="0.25">
      <c r="A2" s="1068" t="s">
        <v>500</v>
      </c>
      <c r="B2" s="1068"/>
      <c r="C2" s="1068"/>
      <c r="D2" s="1068"/>
      <c r="E2" s="1068"/>
      <c r="F2" s="1068"/>
      <c r="G2" s="1068"/>
    </row>
    <row r="3" spans="1:8" s="279" customFormat="1" x14ac:dyDescent="0.25">
      <c r="A3" s="1243" t="s">
        <v>675</v>
      </c>
      <c r="B3" s="1243"/>
      <c r="C3" s="1243"/>
      <c r="D3" s="1243"/>
      <c r="E3" s="1243"/>
      <c r="F3" s="1243"/>
      <c r="G3" s="1243"/>
    </row>
    <row r="4" spans="1:8" s="279" customFormat="1" x14ac:dyDescent="0.25">
      <c r="A4" s="1069" t="str">
        <f>'CPCA-I-03'!A3:D3</f>
        <v>Del 01 de enero al 31 de diciembre de 2019</v>
      </c>
      <c r="B4" s="1069"/>
      <c r="C4" s="1069"/>
      <c r="D4" s="1069"/>
      <c r="E4" s="1069"/>
      <c r="F4" s="1069"/>
      <c r="G4" s="1069"/>
    </row>
    <row r="5" spans="1:8" s="279" customFormat="1" ht="17.25" thickBot="1" x14ac:dyDescent="0.3">
      <c r="A5" s="1200" t="s">
        <v>1094</v>
      </c>
      <c r="B5" s="1200"/>
      <c r="C5" s="1200"/>
      <c r="D5" s="1200"/>
      <c r="E5" s="1200"/>
      <c r="F5" s="52"/>
      <c r="G5" s="426"/>
    </row>
    <row r="6" spans="1:8" s="290" customFormat="1" ht="53.25" customHeight="1" x14ac:dyDescent="0.25">
      <c r="A6" s="1241" t="s">
        <v>675</v>
      </c>
      <c r="B6" s="297" t="s">
        <v>503</v>
      </c>
      <c r="C6" s="297" t="s">
        <v>433</v>
      </c>
      <c r="D6" s="297" t="s">
        <v>504</v>
      </c>
      <c r="E6" s="297" t="s">
        <v>505</v>
      </c>
      <c r="F6" s="297" t="s">
        <v>506</v>
      </c>
      <c r="G6" s="298" t="s">
        <v>507</v>
      </c>
    </row>
    <row r="7" spans="1:8" s="296" customFormat="1" ht="15.75" customHeight="1" thickBot="1" x14ac:dyDescent="0.3">
      <c r="A7" s="1242"/>
      <c r="B7" s="291" t="s">
        <v>413</v>
      </c>
      <c r="C7" s="291" t="s">
        <v>414</v>
      </c>
      <c r="D7" s="291" t="s">
        <v>508</v>
      </c>
      <c r="E7" s="291" t="s">
        <v>416</v>
      </c>
      <c r="F7" s="291" t="s">
        <v>417</v>
      </c>
      <c r="G7" s="292" t="s">
        <v>509</v>
      </c>
    </row>
    <row r="8" spans="1:8" ht="30" customHeight="1" x14ac:dyDescent="0.25">
      <c r="A8" s="514"/>
      <c r="B8" s="300"/>
      <c r="C8" s="300"/>
      <c r="D8" s="300"/>
      <c r="E8" s="300"/>
      <c r="F8" s="300"/>
      <c r="G8" s="301"/>
    </row>
    <row r="9" spans="1:8" ht="30" customHeight="1" x14ac:dyDescent="0.25">
      <c r="A9" s="286" t="s">
        <v>676</v>
      </c>
      <c r="B9" s="447">
        <f>+'CPCA-II-08'!B30</f>
        <v>14856481</v>
      </c>
      <c r="C9" s="447">
        <f>+'CPCA-II-08'!C30</f>
        <v>15150656.279999999</v>
      </c>
      <c r="D9" s="448">
        <f>B9+C9</f>
        <v>30007137.280000001</v>
      </c>
      <c r="E9" s="447">
        <f>+'CPCA-II-08'!E30</f>
        <v>25448022.18</v>
      </c>
      <c r="F9" s="447">
        <f>+'CPCA-II-08'!F30</f>
        <v>25123902.210000001</v>
      </c>
      <c r="G9" s="449">
        <f>D9-E9</f>
        <v>4559115.1000000015</v>
      </c>
    </row>
    <row r="10" spans="1:8" ht="30" customHeight="1" x14ac:dyDescent="0.25">
      <c r="A10" s="286" t="s">
        <v>677</v>
      </c>
      <c r="B10" s="447"/>
      <c r="C10" s="447"/>
      <c r="D10" s="448">
        <f>B10+C10</f>
        <v>0</v>
      </c>
      <c r="E10" s="447"/>
      <c r="F10" s="447"/>
      <c r="G10" s="449">
        <f>D10-E10</f>
        <v>0</v>
      </c>
    </row>
    <row r="11" spans="1:8" ht="30" customHeight="1" x14ac:dyDescent="0.25">
      <c r="A11" s="286" t="s">
        <v>678</v>
      </c>
      <c r="B11" s="447"/>
      <c r="C11" s="447"/>
      <c r="D11" s="448">
        <f>B11+C11</f>
        <v>0</v>
      </c>
      <c r="E11" s="447"/>
      <c r="F11" s="447"/>
      <c r="G11" s="449">
        <f>D11-E11</f>
        <v>0</v>
      </c>
    </row>
    <row r="12" spans="1:8" ht="30" customHeight="1" x14ac:dyDescent="0.25">
      <c r="A12" s="286" t="s">
        <v>679</v>
      </c>
      <c r="B12" s="447"/>
      <c r="C12" s="447"/>
      <c r="D12" s="448">
        <f>B12+C12</f>
        <v>0</v>
      </c>
      <c r="E12" s="447"/>
      <c r="F12" s="447"/>
      <c r="G12" s="449">
        <f>D12-E12</f>
        <v>0</v>
      </c>
    </row>
    <row r="13" spans="1:8" ht="30" customHeight="1" thickBot="1" x14ac:dyDescent="0.3">
      <c r="A13" s="513"/>
      <c r="B13" s="455"/>
      <c r="C13" s="455"/>
      <c r="D13" s="455"/>
      <c r="E13" s="455"/>
      <c r="F13" s="455"/>
      <c r="G13" s="456"/>
    </row>
    <row r="14" spans="1:8" s="290" customFormat="1" ht="30" customHeight="1" thickBot="1" x14ac:dyDescent="0.3">
      <c r="A14" s="780" t="s">
        <v>559</v>
      </c>
      <c r="B14" s="457">
        <f>SUM(B9:B12)</f>
        <v>14856481</v>
      </c>
      <c r="C14" s="457">
        <f>SUM(C9:C12)</f>
        <v>15150656.279999999</v>
      </c>
      <c r="D14" s="457">
        <f>B14+C14</f>
        <v>30007137.280000001</v>
      </c>
      <c r="E14" s="457">
        <f>SUM(E9:E12)</f>
        <v>25448022.18</v>
      </c>
      <c r="F14" s="457">
        <f>SUM(F9:F12)</f>
        <v>25123902.210000001</v>
      </c>
      <c r="G14" s="458">
        <f>D14-E14</f>
        <v>4559115.1000000015</v>
      </c>
      <c r="H14" s="509" t="str">
        <f>IF((B14-'CPCA II-04'!B80)&gt;0.9,"ERROR!!!!! EL MONTO NO COINCIDE CON LO REPORTADO EN EL FORMATO ETCA-II-04 EN EL TOTAL APROBADO ANUAL DEL ANALÍTICO DE EGRESOS","")</f>
        <v/>
      </c>
    </row>
    <row r="15" spans="1:8" s="290" customFormat="1" ht="30" customHeight="1" x14ac:dyDescent="0.25">
      <c r="A15" s="491"/>
      <c r="B15" s="492"/>
      <c r="C15" s="492"/>
      <c r="D15" s="492"/>
      <c r="E15" s="492"/>
      <c r="F15" s="492"/>
      <c r="G15" s="492"/>
      <c r="H15" s="509" t="str">
        <f>IF((C14-'CPCA II-04'!C80)&gt;0.9,"ERROR!!!!! EL MONTO NO COINCIDE CON LO REPORTADO EN EL FORMATO ETCA-II-04 EN EL TOTAL AMPLIACIONES/REDUCCIONES ANUAL DEL ANALÍTICO DE EGRESOS","")</f>
        <v/>
      </c>
    </row>
    <row r="16" spans="1:8" s="290" customFormat="1" ht="30" customHeight="1" x14ac:dyDescent="0.25">
      <c r="A16" s="491"/>
      <c r="B16" s="492"/>
      <c r="C16" s="492"/>
      <c r="D16" s="492"/>
      <c r="E16" s="492"/>
      <c r="F16" s="492"/>
      <c r="G16" s="492"/>
      <c r="H16" s="509" t="str">
        <f>IF((D14-'CPCA II-04'!D80)&gt;0.9,"ERROR!!!!! EL MONTO NO COINCIDE CON LO REPORTADO EN EL FORMATO ETCA-II-04 EN EL TOTAL MODIFICADO ANUAL DEL ANALÍTICO DE EGRESOS","")</f>
        <v/>
      </c>
    </row>
    <row r="17" spans="1:8" s="290" customFormat="1" ht="18" customHeight="1" x14ac:dyDescent="0.25">
      <c r="A17" s="491"/>
      <c r="B17" s="492"/>
      <c r="C17" s="492"/>
      <c r="D17" s="492"/>
      <c r="E17" s="492"/>
      <c r="F17" s="492"/>
      <c r="G17" s="492"/>
      <c r="H17" s="509" t="str">
        <f>IF((E14-'CPCA II-04'!E80)&gt;0.9,"ERROR!!!!! EL MONTO NO COINCIDE CON LO REPORTADO EN EL FORMATO ETCA-II-04 EN EL TOTAL DEVENGADO ANUAL DEL ANALÍTICO DE EGRESOS","")</f>
        <v/>
      </c>
    </row>
    <row r="18" spans="1:8" s="290" customFormat="1" ht="18" customHeight="1" x14ac:dyDescent="0.25">
      <c r="A18" s="491"/>
      <c r="B18" s="492"/>
      <c r="C18" s="492"/>
      <c r="D18" s="492"/>
      <c r="E18" s="492"/>
      <c r="F18" s="492"/>
      <c r="G18" s="492"/>
      <c r="H18" s="509" t="str">
        <f>IF((F14-'CPCA II-04'!F80)&gt;0.9,"ERROR!!!!! EL MONTO NO COINCIDE CON LO REPORTADO EN EL FORMATO ETCA-II-04 EN EL TOTAL PAGADO ANUAL DEL ANALÍTICO DE EGRESOS","")</f>
        <v/>
      </c>
    </row>
    <row r="19" spans="1:8" x14ac:dyDescent="0.25">
      <c r="H19" s="509" t="str">
        <f>IF((G14-'CPCA II-04'!G80)&gt;0.9,"ERROR!!!!! EL MONTO NO COINCIDE CON LO REPORTADO EN EL FORMATO ETCA-II-04 EN EL TOTAL SUBEJERCICIO ANUAL DEL ANALÍTICO DE EGRESOS","")</f>
        <v/>
      </c>
    </row>
    <row r="20" spans="1:8" x14ac:dyDescent="0.25">
      <c r="H20" s="509" t="str">
        <f>IF((B20-'CPCA II-04'!B86)&gt;0.9,"ERROR!!!!! EL MONTO NO COINCIDE CON LO REPORTADO EN EL FORMATO ETCA-II-04 EN EL TOTAL APROBADO ANUAL DEL ANALÍTICO DE EGRESOS","")</f>
        <v/>
      </c>
    </row>
    <row r="21" spans="1:8" x14ac:dyDescent="0.25">
      <c r="H21" s="509" t="str">
        <f>IF(G14&lt;&gt;'CPCA II-04'!G80,"ERROR!!!!! EL MONTO NO COINCIDE CON LO REPORTADO EN EL FORMATO ETCA-II-04 EN EL TOTAL SUBEJERCICIO PRESENTADO EN EL ANALÍTICO DE EGRESOS","")</f>
        <v/>
      </c>
    </row>
  </sheetData>
  <sheetProtection formatColumns="0" formatRows="0" insertHyperlinks="0"/>
  <mergeCells count="6">
    <mergeCell ref="A6:A7"/>
    <mergeCell ref="A4:G4"/>
    <mergeCell ref="A1:G1"/>
    <mergeCell ref="A2:G2"/>
    <mergeCell ref="A3:G3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Normal="100" zoomScaleSheetLayoutView="100" workbookViewId="0">
      <selection activeCell="C9" sqref="C9"/>
    </sheetView>
  </sheetViews>
  <sheetFormatPr baseColWidth="10" defaultColWidth="11.28515625" defaultRowHeight="16.5" x14ac:dyDescent="0.25"/>
  <cols>
    <col min="1" max="1" width="39.85546875" style="277" customWidth="1"/>
    <col min="2" max="7" width="13.7109375" style="277" customWidth="1"/>
    <col min="8" max="16384" width="11.28515625" style="277"/>
  </cols>
  <sheetData>
    <row r="1" spans="1:7" x14ac:dyDescent="0.25">
      <c r="A1" s="1243" t="str">
        <f>'CPCA-I-01'!A1:G1</f>
        <v>Universidad Tecnológica de Guaymas</v>
      </c>
      <c r="B1" s="1243"/>
      <c r="C1" s="1243"/>
      <c r="D1" s="1243"/>
      <c r="E1" s="1243"/>
      <c r="F1" s="1243"/>
      <c r="G1" s="1243"/>
    </row>
    <row r="2" spans="1:7" x14ac:dyDescent="0.25">
      <c r="A2" s="1243" t="s">
        <v>500</v>
      </c>
      <c r="B2" s="1243"/>
      <c r="C2" s="1243"/>
      <c r="D2" s="1243"/>
      <c r="E2" s="1243"/>
      <c r="F2" s="1243"/>
      <c r="G2" s="1243"/>
    </row>
    <row r="3" spans="1:7" x14ac:dyDescent="0.25">
      <c r="A3" s="1243" t="s">
        <v>680</v>
      </c>
      <c r="B3" s="1243"/>
      <c r="C3" s="1243"/>
      <c r="D3" s="1243"/>
      <c r="E3" s="1243"/>
      <c r="F3" s="1243"/>
      <c r="G3" s="1243"/>
    </row>
    <row r="4" spans="1:7" x14ac:dyDescent="0.25">
      <c r="A4" s="1069" t="str">
        <f>'CPCA-I-03'!A3:D3</f>
        <v>Del 01 de enero al 31 de diciembre de 2019</v>
      </c>
      <c r="B4" s="1069"/>
      <c r="C4" s="1069"/>
      <c r="D4" s="1069"/>
      <c r="E4" s="1069"/>
      <c r="F4" s="1069"/>
      <c r="G4" s="1069"/>
    </row>
    <row r="5" spans="1:7" ht="17.25" thickBot="1" x14ac:dyDescent="0.3">
      <c r="A5" s="1200" t="s">
        <v>1095</v>
      </c>
      <c r="B5" s="1200"/>
      <c r="C5" s="1200"/>
      <c r="D5" s="1200"/>
      <c r="E5" s="1200"/>
      <c r="F5" s="52"/>
      <c r="G5" s="426"/>
    </row>
    <row r="6" spans="1:7" s="283" customFormat="1" ht="40.5" x14ac:dyDescent="0.25">
      <c r="A6" s="1244" t="s">
        <v>246</v>
      </c>
      <c r="B6" s="304" t="s">
        <v>503</v>
      </c>
      <c r="C6" s="304" t="s">
        <v>433</v>
      </c>
      <c r="D6" s="304" t="s">
        <v>504</v>
      </c>
      <c r="E6" s="304" t="s">
        <v>505</v>
      </c>
      <c r="F6" s="304" t="s">
        <v>506</v>
      </c>
      <c r="G6" s="305" t="s">
        <v>507</v>
      </c>
    </row>
    <row r="7" spans="1:7" s="283" customFormat="1" ht="15.75" customHeight="1" thickBot="1" x14ac:dyDescent="0.3">
      <c r="A7" s="1245"/>
      <c r="B7" s="291" t="s">
        <v>413</v>
      </c>
      <c r="C7" s="291" t="s">
        <v>414</v>
      </c>
      <c r="D7" s="291" t="s">
        <v>508</v>
      </c>
      <c r="E7" s="291" t="s">
        <v>416</v>
      </c>
      <c r="F7" s="291" t="s">
        <v>417</v>
      </c>
      <c r="G7" s="292" t="s">
        <v>509</v>
      </c>
    </row>
    <row r="8" spans="1:7" x14ac:dyDescent="0.25">
      <c r="A8" s="299"/>
      <c r="B8" s="302"/>
      <c r="C8" s="302"/>
      <c r="D8" s="303"/>
      <c r="E8" s="302"/>
      <c r="F8" s="302"/>
      <c r="G8" s="306"/>
    </row>
    <row r="9" spans="1:7" ht="25.5" x14ac:dyDescent="0.25">
      <c r="A9" s="307" t="s">
        <v>681</v>
      </c>
      <c r="B9" s="447">
        <f>+'CPCA-II-09'!B9</f>
        <v>14856481</v>
      </c>
      <c r="C9" s="447">
        <f>+'CPCA-II-09'!C9</f>
        <v>15150656.279999999</v>
      </c>
      <c r="D9" s="448">
        <f>IF(A9="","",B9+C9)</f>
        <v>30007137.280000001</v>
      </c>
      <c r="E9" s="447">
        <f>+'CPCA-II-09'!E9</f>
        <v>25448022.18</v>
      </c>
      <c r="F9" s="447">
        <f>+'CPCA-II-09'!F9</f>
        <v>25123902.210000001</v>
      </c>
      <c r="G9" s="449">
        <f>IF(A9="","",D9-E9)</f>
        <v>4559115.1000000015</v>
      </c>
    </row>
    <row r="10" spans="1:7" ht="8.25" customHeight="1" x14ac:dyDescent="0.25">
      <c r="A10" s="307"/>
      <c r="B10" s="447"/>
      <c r="C10" s="447"/>
      <c r="D10" s="448" t="str">
        <f t="shared" ref="D10:D21" si="0">IF(A10="","",B10+C10)</f>
        <v/>
      </c>
      <c r="E10" s="447"/>
      <c r="F10" s="447"/>
      <c r="G10" s="449" t="str">
        <f t="shared" ref="G10:G21" si="1">IF(A10="","",D10-E10)</f>
        <v/>
      </c>
    </row>
    <row r="11" spans="1:7" x14ac:dyDescent="0.25">
      <c r="A11" s="307" t="s">
        <v>682</v>
      </c>
      <c r="B11" s="447"/>
      <c r="C11" s="447"/>
      <c r="D11" s="448">
        <f t="shared" si="0"/>
        <v>0</v>
      </c>
      <c r="E11" s="447"/>
      <c r="F11" s="447"/>
      <c r="G11" s="449">
        <f t="shared" si="1"/>
        <v>0</v>
      </c>
    </row>
    <row r="12" spans="1:7" ht="8.25" customHeight="1" x14ac:dyDescent="0.25">
      <c r="A12" s="307"/>
      <c r="B12" s="447"/>
      <c r="C12" s="447"/>
      <c r="D12" s="448" t="str">
        <f t="shared" si="0"/>
        <v/>
      </c>
      <c r="E12" s="447"/>
      <c r="F12" s="447"/>
      <c r="G12" s="449" t="str">
        <f t="shared" si="1"/>
        <v/>
      </c>
    </row>
    <row r="13" spans="1:7" ht="25.5" x14ac:dyDescent="0.25">
      <c r="A13" s="307" t="s">
        <v>683</v>
      </c>
      <c r="B13" s="447"/>
      <c r="C13" s="447"/>
      <c r="D13" s="448">
        <f t="shared" si="0"/>
        <v>0</v>
      </c>
      <c r="E13" s="447"/>
      <c r="F13" s="447"/>
      <c r="G13" s="449">
        <f t="shared" si="1"/>
        <v>0</v>
      </c>
    </row>
    <row r="14" spans="1:7" ht="8.25" customHeight="1" x14ac:dyDescent="0.25">
      <c r="A14" s="307"/>
      <c r="B14" s="447"/>
      <c r="C14" s="447"/>
      <c r="D14" s="448" t="str">
        <f t="shared" si="0"/>
        <v/>
      </c>
      <c r="E14" s="447"/>
      <c r="F14" s="447"/>
      <c r="G14" s="449" t="str">
        <f t="shared" si="1"/>
        <v/>
      </c>
    </row>
    <row r="15" spans="1:7" ht="25.5" x14ac:dyDescent="0.25">
      <c r="A15" s="307" t="s">
        <v>684</v>
      </c>
      <c r="B15" s="447"/>
      <c r="C15" s="447"/>
      <c r="D15" s="448">
        <f t="shared" si="0"/>
        <v>0</v>
      </c>
      <c r="E15" s="447"/>
      <c r="F15" s="447"/>
      <c r="G15" s="449">
        <f t="shared" si="1"/>
        <v>0</v>
      </c>
    </row>
    <row r="16" spans="1:7" ht="8.25" customHeight="1" x14ac:dyDescent="0.25">
      <c r="A16" s="307"/>
      <c r="B16" s="447"/>
      <c r="C16" s="447"/>
      <c r="D16" s="448" t="str">
        <f t="shared" si="0"/>
        <v/>
      </c>
      <c r="E16" s="447"/>
      <c r="F16" s="447"/>
      <c r="G16" s="449" t="str">
        <f t="shared" si="1"/>
        <v/>
      </c>
    </row>
    <row r="17" spans="1:8" ht="25.5" x14ac:dyDescent="0.25">
      <c r="A17" s="307" t="s">
        <v>685</v>
      </c>
      <c r="B17" s="447"/>
      <c r="C17" s="447"/>
      <c r="D17" s="448">
        <f t="shared" si="0"/>
        <v>0</v>
      </c>
      <c r="E17" s="447"/>
      <c r="F17" s="447"/>
      <c r="G17" s="449">
        <f t="shared" si="1"/>
        <v>0</v>
      </c>
    </row>
    <row r="18" spans="1:8" ht="8.25" customHeight="1" x14ac:dyDescent="0.25">
      <c r="A18" s="307"/>
      <c r="B18" s="447"/>
      <c r="C18" s="447"/>
      <c r="D18" s="448" t="str">
        <f t="shared" si="0"/>
        <v/>
      </c>
      <c r="E18" s="447"/>
      <c r="F18" s="447"/>
      <c r="G18" s="449" t="str">
        <f t="shared" si="1"/>
        <v/>
      </c>
    </row>
    <row r="19" spans="1:8" ht="25.5" x14ac:dyDescent="0.25">
      <c r="A19" s="307" t="s">
        <v>686</v>
      </c>
      <c r="B19" s="447"/>
      <c r="C19" s="447"/>
      <c r="D19" s="448">
        <f t="shared" si="0"/>
        <v>0</v>
      </c>
      <c r="E19" s="447"/>
      <c r="F19" s="447"/>
      <c r="G19" s="449">
        <f t="shared" si="1"/>
        <v>0</v>
      </c>
    </row>
    <row r="20" spans="1:8" ht="8.25" customHeight="1" x14ac:dyDescent="0.25">
      <c r="A20" s="307"/>
      <c r="B20" s="447"/>
      <c r="C20" s="447"/>
      <c r="D20" s="448" t="str">
        <f t="shared" si="0"/>
        <v/>
      </c>
      <c r="E20" s="447"/>
      <c r="F20" s="447"/>
      <c r="G20" s="449" t="str">
        <f t="shared" si="1"/>
        <v/>
      </c>
    </row>
    <row r="21" spans="1:8" ht="26.25" thickBot="1" x14ac:dyDescent="0.3">
      <c r="A21" s="307" t="s">
        <v>687</v>
      </c>
      <c r="B21" s="447"/>
      <c r="C21" s="447"/>
      <c r="D21" s="448">
        <f t="shared" si="0"/>
        <v>0</v>
      </c>
      <c r="E21" s="447"/>
      <c r="F21" s="447"/>
      <c r="G21" s="449">
        <f t="shared" si="1"/>
        <v>0</v>
      </c>
    </row>
    <row r="22" spans="1:8" ht="24.95" customHeight="1" thickBot="1" x14ac:dyDescent="0.3">
      <c r="A22" s="295" t="s">
        <v>559</v>
      </c>
      <c r="B22" s="453">
        <f>SUM(B9:B21)</f>
        <v>14856481</v>
      </c>
      <c r="C22" s="453">
        <f>SUM(C9:C21)</f>
        <v>15150656.279999999</v>
      </c>
      <c r="D22" s="453">
        <f>IF(A22="","",B22+C22)</f>
        <v>30007137.280000001</v>
      </c>
      <c r="E22" s="453">
        <f>SUM(E9:E21)</f>
        <v>25448022.18</v>
      </c>
      <c r="F22" s="453">
        <f>SUM(F9:F21)</f>
        <v>25123902.210000001</v>
      </c>
      <c r="G22" s="454">
        <f>IF(A22="","",D22-E22)</f>
        <v>4559115.1000000015</v>
      </c>
      <c r="H22" s="509" t="str">
        <f>IF((B22-'CPCA II-04'!B80)&gt;0.9,"ERROR!!!!! EL MONTO NO COINCIDE CON LO REPORTADO EN EL FORMATO ETCA-II-04 EN EL TOTAL APROBADO ANUAL DEL ANALÍTICO DE EGRESOS","")</f>
        <v/>
      </c>
    </row>
    <row r="23" spans="1:8" ht="24.95" customHeight="1" x14ac:dyDescent="0.25">
      <c r="A23" s="527"/>
      <c r="B23" s="528"/>
      <c r="C23" s="528"/>
      <c r="D23" s="528"/>
      <c r="E23" s="528"/>
      <c r="F23" s="528"/>
      <c r="G23" s="528"/>
      <c r="H23" s="509" t="str">
        <f>IF((C22-'CPCA II-04'!C80)&gt;0.9,"ERROR!!!!! EL MONTO NO COINCIDE CON LO REPORTADO EN EL FORMATO ETCA-II-04 EN EL TOTAL APROBADO ANUAL DEL ANALÍTICO DE EGRESOS","")</f>
        <v/>
      </c>
    </row>
    <row r="24" spans="1:8" ht="24.95" customHeight="1" x14ac:dyDescent="0.25">
      <c r="A24" s="493"/>
      <c r="B24" s="492"/>
      <c r="C24" s="492"/>
      <c r="D24" s="492"/>
      <c r="E24" s="492"/>
      <c r="F24" s="492"/>
      <c r="G24" s="492"/>
      <c r="H24" s="509" t="str">
        <f>IF((D22-'CPCA II-04'!D80)&gt;0.9,"ERROR!!!!! EL MONTO NO COINCIDE CON LO REPORTADO EN EL FORMATO ETCA-II-04 EN EL TOTAL APROBADO ANUAL DEL ANALÍTICO DE EGRESOS","")</f>
        <v/>
      </c>
    </row>
    <row r="25" spans="1:8" ht="24.95" customHeight="1" x14ac:dyDescent="0.25">
      <c r="A25" s="529"/>
      <c r="B25" s="495"/>
      <c r="C25" s="495"/>
      <c r="D25" s="496"/>
      <c r="E25" s="495"/>
      <c r="F25" s="495"/>
      <c r="G25" s="496"/>
      <c r="H25" s="509" t="str">
        <f>IF((E22-'CPCA II-04'!E80)&gt;0.9,"ERROR!!!!! EL MONTO NO COINCIDE CON LO REPORTADO EN EL FORMATO ETCA-II-04 EN EL TOTAL APROBADO ANUAL DEL ANALÍTICO DE EGRESOS","")</f>
        <v/>
      </c>
    </row>
    <row r="26" spans="1:8" ht="24.95" customHeight="1" x14ac:dyDescent="0.25">
      <c r="A26" s="529"/>
      <c r="B26" s="495"/>
      <c r="C26" s="495"/>
      <c r="D26" s="496"/>
      <c r="E26" s="495"/>
      <c r="F26" s="495"/>
      <c r="G26" s="496"/>
      <c r="H26" s="509" t="str">
        <f>IF((F22-'CPCA II-04'!F80)&gt;0.9,"ERROR!!!!! EL MONTO NO COINCIDE CON LO REPORTADO EN EL FORMATO ETCA-II-04 EN EL TOTAL APROBADO ANUAL DEL ANALÍTICO DE EGRESOS","")</f>
        <v/>
      </c>
    </row>
    <row r="27" spans="1:8" ht="25.5" customHeight="1" x14ac:dyDescent="0.25">
      <c r="A27" s="493"/>
      <c r="B27" s="492"/>
      <c r="C27" s="492"/>
      <c r="D27" s="492"/>
      <c r="E27" s="492"/>
      <c r="F27" s="492"/>
      <c r="G27" s="492"/>
      <c r="H27" s="509" t="str">
        <f>IF((G22-'CPCA II-04'!G80)&gt;0.9,"ERROR!!!!! EL MONTO NO COINCIDE CON LO REPORTADO EN EL FORMATO ETCA-II-04 EN EL TOTAL APROBADO ANUAL DEL ANALÍTICO DE EGRESOS","")</f>
        <v/>
      </c>
    </row>
    <row r="29" spans="1:8" x14ac:dyDescent="0.25">
      <c r="F29" s="290"/>
    </row>
    <row r="30" spans="1:8" x14ac:dyDescent="0.25">
      <c r="F30" s="290"/>
    </row>
  </sheetData>
  <sheetProtection formatColumns="0" formatRows="0" insertHyperlinks="0"/>
  <mergeCells count="6">
    <mergeCell ref="A6:A7"/>
    <mergeCell ref="A1:G1"/>
    <mergeCell ref="A2:G2"/>
    <mergeCell ref="A3:G3"/>
    <mergeCell ref="A4:G4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="90" zoomScaleNormal="100" zoomScaleSheetLayoutView="90" workbookViewId="0">
      <selection activeCell="F25" sqref="F25"/>
    </sheetView>
  </sheetViews>
  <sheetFormatPr baseColWidth="10" defaultRowHeight="15" x14ac:dyDescent="0.25"/>
  <cols>
    <col min="1" max="1" width="35.7109375" customWidth="1"/>
    <col min="2" max="5" width="11.28515625"/>
    <col min="6" max="6" width="11.85546875" customWidth="1"/>
  </cols>
  <sheetData>
    <row r="1" spans="1:7" ht="16.5" x14ac:dyDescent="0.25">
      <c r="A1" s="1243" t="str">
        <f>'CPCA-I-01'!A1:G1</f>
        <v>Universidad Tecnológica de Guaymas</v>
      </c>
      <c r="B1" s="1243"/>
      <c r="C1" s="1243"/>
      <c r="D1" s="1243"/>
      <c r="E1" s="1243"/>
      <c r="F1" s="1243"/>
      <c r="G1" s="1243"/>
    </row>
    <row r="2" spans="1:7" ht="16.5" x14ac:dyDescent="0.25">
      <c r="A2" s="1243" t="s">
        <v>500</v>
      </c>
      <c r="B2" s="1243"/>
      <c r="C2" s="1243"/>
      <c r="D2" s="1243"/>
      <c r="E2" s="1243"/>
      <c r="F2" s="1243"/>
      <c r="G2" s="1243"/>
    </row>
    <row r="3" spans="1:7" ht="16.5" x14ac:dyDescent="0.25">
      <c r="A3" s="1243" t="s">
        <v>688</v>
      </c>
      <c r="B3" s="1243"/>
      <c r="C3" s="1243"/>
      <c r="D3" s="1243"/>
      <c r="E3" s="1243"/>
      <c r="F3" s="1243"/>
      <c r="G3" s="1243"/>
    </row>
    <row r="4" spans="1:7" ht="16.5" x14ac:dyDescent="0.25">
      <c r="A4" s="1069" t="str">
        <f>'CPCA-I-03'!A3:D3</f>
        <v>Del 01 de enero al 31 de diciembre de 2019</v>
      </c>
      <c r="B4" s="1069"/>
      <c r="C4" s="1069"/>
      <c r="D4" s="1069"/>
      <c r="E4" s="1069"/>
      <c r="F4" s="1069"/>
      <c r="G4" s="1069"/>
    </row>
    <row r="5" spans="1:7" ht="17.25" thickBot="1" x14ac:dyDescent="0.3">
      <c r="A5" s="164"/>
      <c r="B5" s="1246"/>
      <c r="C5" s="1246"/>
      <c r="D5" s="1246"/>
      <c r="E5" s="1246"/>
      <c r="F5" s="308"/>
      <c r="G5" s="427"/>
    </row>
    <row r="6" spans="1:7" ht="40.5" x14ac:dyDescent="0.25">
      <c r="A6" s="1244" t="s">
        <v>246</v>
      </c>
      <c r="B6" s="309" t="s">
        <v>503</v>
      </c>
      <c r="C6" s="309" t="s">
        <v>433</v>
      </c>
      <c r="D6" s="309" t="s">
        <v>504</v>
      </c>
      <c r="E6" s="309" t="s">
        <v>505</v>
      </c>
      <c r="F6" s="309" t="s">
        <v>506</v>
      </c>
      <c r="G6" s="310" t="s">
        <v>507</v>
      </c>
    </row>
    <row r="7" spans="1:7" ht="15.75" thickBot="1" x14ac:dyDescent="0.3">
      <c r="A7" s="1245"/>
      <c r="B7" s="311" t="s">
        <v>413</v>
      </c>
      <c r="C7" s="311" t="s">
        <v>414</v>
      </c>
      <c r="D7" s="311" t="s">
        <v>508</v>
      </c>
      <c r="E7" s="311" t="s">
        <v>416</v>
      </c>
      <c r="F7" s="311" t="s">
        <v>417</v>
      </c>
      <c r="G7" s="312" t="s">
        <v>509</v>
      </c>
    </row>
    <row r="8" spans="1:7" ht="16.5" x14ac:dyDescent="0.25">
      <c r="A8" s="313"/>
      <c r="B8" s="314"/>
      <c r="C8" s="314"/>
      <c r="D8" s="314"/>
      <c r="E8" s="314"/>
      <c r="F8" s="314"/>
      <c r="G8" s="315"/>
    </row>
    <row r="9" spans="1:7" x14ac:dyDescent="0.25">
      <c r="A9" s="444" t="s">
        <v>689</v>
      </c>
      <c r="B9" s="445">
        <f>SUM(B10:B17)</f>
        <v>0</v>
      </c>
      <c r="C9" s="445">
        <f>SUM(C10:C17)</f>
        <v>0</v>
      </c>
      <c r="D9" s="445">
        <f>IF(A9="","",B9+C9)</f>
        <v>0</v>
      </c>
      <c r="E9" s="445">
        <f>SUM(E10:E17)</f>
        <v>0</v>
      </c>
      <c r="F9" s="445">
        <f>SUM(F10:F17)</f>
        <v>0</v>
      </c>
      <c r="G9" s="446">
        <f>IF(A9="","",D9-E9)</f>
        <v>0</v>
      </c>
    </row>
    <row r="10" spans="1:7" x14ac:dyDescent="0.25">
      <c r="A10" s="286" t="s">
        <v>690</v>
      </c>
      <c r="B10" s="447"/>
      <c r="C10" s="447"/>
      <c r="D10" s="448">
        <f t="shared" ref="D10:D43" si="0">IF(A10="","",B10+C10)</f>
        <v>0</v>
      </c>
      <c r="E10" s="447"/>
      <c r="F10" s="447"/>
      <c r="G10" s="449">
        <f t="shared" ref="G10:G43" si="1">IF(A10="","",D10-E10)</f>
        <v>0</v>
      </c>
    </row>
    <row r="11" spans="1:7" x14ac:dyDescent="0.25">
      <c r="A11" s="286" t="s">
        <v>691</v>
      </c>
      <c r="B11" s="447"/>
      <c r="C11" s="447"/>
      <c r="D11" s="448">
        <f t="shared" si="0"/>
        <v>0</v>
      </c>
      <c r="E11" s="447"/>
      <c r="F11" s="447"/>
      <c r="G11" s="449">
        <f t="shared" si="1"/>
        <v>0</v>
      </c>
    </row>
    <row r="12" spans="1:7" x14ac:dyDescent="0.25">
      <c r="A12" s="286" t="s">
        <v>692</v>
      </c>
      <c r="B12" s="447"/>
      <c r="C12" s="447"/>
      <c r="D12" s="448">
        <f t="shared" si="0"/>
        <v>0</v>
      </c>
      <c r="E12" s="447"/>
      <c r="F12" s="447"/>
      <c r="G12" s="449">
        <f t="shared" si="1"/>
        <v>0</v>
      </c>
    </row>
    <row r="13" spans="1:7" x14ac:dyDescent="0.25">
      <c r="A13" s="286" t="s">
        <v>693</v>
      </c>
      <c r="B13" s="447"/>
      <c r="C13" s="447"/>
      <c r="D13" s="448">
        <f t="shared" si="0"/>
        <v>0</v>
      </c>
      <c r="E13" s="447"/>
      <c r="F13" s="447"/>
      <c r="G13" s="449">
        <f t="shared" si="1"/>
        <v>0</v>
      </c>
    </row>
    <row r="14" spans="1:7" x14ac:dyDescent="0.25">
      <c r="A14" s="286" t="s">
        <v>694</v>
      </c>
      <c r="B14" s="447"/>
      <c r="C14" s="447"/>
      <c r="D14" s="448">
        <f t="shared" si="0"/>
        <v>0</v>
      </c>
      <c r="E14" s="447"/>
      <c r="F14" s="447"/>
      <c r="G14" s="449">
        <f t="shared" si="1"/>
        <v>0</v>
      </c>
    </row>
    <row r="15" spans="1:7" x14ac:dyDescent="0.25">
      <c r="A15" s="286" t="s">
        <v>695</v>
      </c>
      <c r="B15" s="447"/>
      <c r="C15" s="447"/>
      <c r="D15" s="448">
        <f t="shared" si="0"/>
        <v>0</v>
      </c>
      <c r="E15" s="447"/>
      <c r="F15" s="447"/>
      <c r="G15" s="449">
        <f t="shared" si="1"/>
        <v>0</v>
      </c>
    </row>
    <row r="16" spans="1:7" x14ac:dyDescent="0.25">
      <c r="A16" s="286" t="s">
        <v>696</v>
      </c>
      <c r="B16" s="447"/>
      <c r="C16" s="447"/>
      <c r="D16" s="448">
        <f t="shared" si="0"/>
        <v>0</v>
      </c>
      <c r="E16" s="447"/>
      <c r="F16" s="447"/>
      <c r="G16" s="449">
        <f t="shared" si="1"/>
        <v>0</v>
      </c>
    </row>
    <row r="17" spans="1:7" x14ac:dyDescent="0.25">
      <c r="A17" s="286" t="s">
        <v>534</v>
      </c>
      <c r="B17" s="447"/>
      <c r="C17" s="447"/>
      <c r="D17" s="448">
        <f t="shared" si="0"/>
        <v>0</v>
      </c>
      <c r="E17" s="447"/>
      <c r="F17" s="447"/>
      <c r="G17" s="449">
        <f t="shared" si="1"/>
        <v>0</v>
      </c>
    </row>
    <row r="18" spans="1:7" x14ac:dyDescent="0.25">
      <c r="A18" s="299"/>
      <c r="B18" s="447"/>
      <c r="C18" s="447"/>
      <c r="D18" s="448" t="str">
        <f t="shared" si="0"/>
        <v/>
      </c>
      <c r="E18" s="447"/>
      <c r="F18" s="447"/>
      <c r="G18" s="449" t="str">
        <f t="shared" si="1"/>
        <v/>
      </c>
    </row>
    <row r="19" spans="1:7" x14ac:dyDescent="0.25">
      <c r="A19" s="444" t="s">
        <v>697</v>
      </c>
      <c r="B19" s="445">
        <f>SUM(B20:B26)</f>
        <v>14856481</v>
      </c>
      <c r="C19" s="445">
        <f>SUM(C20:C26)</f>
        <v>15150656.279999999</v>
      </c>
      <c r="D19" s="445">
        <f t="shared" si="0"/>
        <v>30007137.280000001</v>
      </c>
      <c r="E19" s="445">
        <f>SUM(E20:E26)</f>
        <v>25448022.18</v>
      </c>
      <c r="F19" s="445">
        <f>SUM(F20:F26)</f>
        <v>25123902.210000001</v>
      </c>
      <c r="G19" s="446">
        <f t="shared" si="1"/>
        <v>4559115.1000000015</v>
      </c>
    </row>
    <row r="20" spans="1:7" x14ac:dyDescent="0.25">
      <c r="A20" s="286" t="s">
        <v>698</v>
      </c>
      <c r="B20" s="447"/>
      <c r="C20" s="447"/>
      <c r="D20" s="448">
        <f t="shared" si="0"/>
        <v>0</v>
      </c>
      <c r="E20" s="447"/>
      <c r="F20" s="447"/>
      <c r="G20" s="449">
        <f t="shared" si="1"/>
        <v>0</v>
      </c>
    </row>
    <row r="21" spans="1:7" x14ac:dyDescent="0.25">
      <c r="A21" s="286" t="s">
        <v>699</v>
      </c>
      <c r="B21" s="447"/>
      <c r="C21" s="447"/>
      <c r="D21" s="448">
        <f t="shared" si="0"/>
        <v>0</v>
      </c>
      <c r="E21" s="447"/>
      <c r="F21" s="447"/>
      <c r="G21" s="449">
        <f t="shared" si="1"/>
        <v>0</v>
      </c>
    </row>
    <row r="22" spans="1:7" x14ac:dyDescent="0.25">
      <c r="A22" s="286" t="s">
        <v>700</v>
      </c>
      <c r="B22" s="447"/>
      <c r="C22" s="447"/>
      <c r="D22" s="448">
        <f t="shared" si="0"/>
        <v>0</v>
      </c>
      <c r="E22" s="447"/>
      <c r="F22" s="447"/>
      <c r="G22" s="449">
        <f t="shared" si="1"/>
        <v>0</v>
      </c>
    </row>
    <row r="23" spans="1:7" ht="25.5" x14ac:dyDescent="0.25">
      <c r="A23" s="286" t="s">
        <v>701</v>
      </c>
      <c r="B23" s="447"/>
      <c r="C23" s="447"/>
      <c r="D23" s="448">
        <f t="shared" si="0"/>
        <v>0</v>
      </c>
      <c r="E23" s="447"/>
      <c r="F23" s="447"/>
      <c r="G23" s="449">
        <f t="shared" si="1"/>
        <v>0</v>
      </c>
    </row>
    <row r="24" spans="1:7" x14ac:dyDescent="0.25">
      <c r="A24" s="286" t="s">
        <v>702</v>
      </c>
      <c r="B24" s="447">
        <f>+'CPCA-II-10'!B22</f>
        <v>14856481</v>
      </c>
      <c r="C24" s="447">
        <f>+'CPCA-II-10'!C22</f>
        <v>15150656.279999999</v>
      </c>
      <c r="D24" s="448">
        <f t="shared" si="0"/>
        <v>30007137.280000001</v>
      </c>
      <c r="E24" s="447">
        <f>+'CPCA-II-10'!E22</f>
        <v>25448022.18</v>
      </c>
      <c r="F24" s="447">
        <f>+'CPCA-II-10'!F22</f>
        <v>25123902.210000001</v>
      </c>
      <c r="G24" s="449">
        <f t="shared" si="1"/>
        <v>4559115.1000000015</v>
      </c>
    </row>
    <row r="25" spans="1:7" x14ac:dyDescent="0.25">
      <c r="A25" s="286" t="s">
        <v>703</v>
      </c>
      <c r="B25" s="447"/>
      <c r="C25" s="447"/>
      <c r="D25" s="448">
        <f t="shared" si="0"/>
        <v>0</v>
      </c>
      <c r="E25" s="447"/>
      <c r="F25" s="447"/>
      <c r="G25" s="449">
        <f t="shared" si="1"/>
        <v>0</v>
      </c>
    </row>
    <row r="26" spans="1:7" x14ac:dyDescent="0.25">
      <c r="A26" s="286" t="s">
        <v>704</v>
      </c>
      <c r="B26" s="447"/>
      <c r="C26" s="447"/>
      <c r="D26" s="448">
        <f t="shared" si="0"/>
        <v>0</v>
      </c>
      <c r="E26" s="447"/>
      <c r="F26" s="447"/>
      <c r="G26" s="449">
        <f t="shared" si="1"/>
        <v>0</v>
      </c>
    </row>
    <row r="27" spans="1:7" x14ac:dyDescent="0.25">
      <c r="A27" s="299"/>
      <c r="B27" s="447"/>
      <c r="C27" s="447"/>
      <c r="D27" s="448" t="str">
        <f t="shared" si="0"/>
        <v/>
      </c>
      <c r="E27" s="447"/>
      <c r="F27" s="447"/>
      <c r="G27" s="449" t="str">
        <f t="shared" si="1"/>
        <v/>
      </c>
    </row>
    <row r="28" spans="1:7" x14ac:dyDescent="0.25">
      <c r="A28" s="444" t="s">
        <v>705</v>
      </c>
      <c r="B28" s="445">
        <f>SUM(B29:B37)</f>
        <v>0</v>
      </c>
      <c r="C28" s="445">
        <f>SUM(C29:C37)</f>
        <v>0</v>
      </c>
      <c r="D28" s="445">
        <f t="shared" si="0"/>
        <v>0</v>
      </c>
      <c r="E28" s="445">
        <f>SUM(E29:E37)</f>
        <v>0</v>
      </c>
      <c r="F28" s="445">
        <f>SUM(F29:F37)</f>
        <v>0</v>
      </c>
      <c r="G28" s="446">
        <f t="shared" si="1"/>
        <v>0</v>
      </c>
    </row>
    <row r="29" spans="1:7" ht="25.5" x14ac:dyDescent="0.25">
      <c r="A29" s="286" t="s">
        <v>706</v>
      </c>
      <c r="B29" s="447"/>
      <c r="C29" s="447"/>
      <c r="D29" s="448">
        <f t="shared" si="0"/>
        <v>0</v>
      </c>
      <c r="E29" s="447"/>
      <c r="F29" s="447"/>
      <c r="G29" s="449">
        <f t="shared" si="1"/>
        <v>0</v>
      </c>
    </row>
    <row r="30" spans="1:7" x14ac:dyDescent="0.25">
      <c r="A30" s="286" t="s">
        <v>707</v>
      </c>
      <c r="B30" s="447"/>
      <c r="C30" s="447"/>
      <c r="D30" s="448">
        <f t="shared" si="0"/>
        <v>0</v>
      </c>
      <c r="E30" s="447"/>
      <c r="F30" s="447"/>
      <c r="G30" s="449">
        <f t="shared" si="1"/>
        <v>0</v>
      </c>
    </row>
    <row r="31" spans="1:7" x14ac:dyDescent="0.25">
      <c r="A31" s="286" t="s">
        <v>708</v>
      </c>
      <c r="B31" s="447"/>
      <c r="C31" s="447"/>
      <c r="D31" s="448">
        <f t="shared" si="0"/>
        <v>0</v>
      </c>
      <c r="E31" s="447"/>
      <c r="F31" s="447"/>
      <c r="G31" s="449">
        <f t="shared" si="1"/>
        <v>0</v>
      </c>
    </row>
    <row r="32" spans="1:7" x14ac:dyDescent="0.25">
      <c r="A32" s="286" t="s">
        <v>709</v>
      </c>
      <c r="B32" s="447"/>
      <c r="C32" s="447"/>
      <c r="D32" s="448">
        <f t="shared" si="0"/>
        <v>0</v>
      </c>
      <c r="E32" s="447"/>
      <c r="F32" s="447"/>
      <c r="G32" s="449">
        <f t="shared" si="1"/>
        <v>0</v>
      </c>
    </row>
    <row r="33" spans="1:8" x14ac:dyDescent="0.25">
      <c r="A33" s="286" t="s">
        <v>710</v>
      </c>
      <c r="B33" s="447"/>
      <c r="C33" s="447"/>
      <c r="D33" s="448">
        <f t="shared" si="0"/>
        <v>0</v>
      </c>
      <c r="E33" s="447"/>
      <c r="F33" s="447"/>
      <c r="G33" s="449">
        <f t="shared" si="1"/>
        <v>0</v>
      </c>
    </row>
    <row r="34" spans="1:8" x14ac:dyDescent="0.25">
      <c r="A34" s="286" t="s">
        <v>711</v>
      </c>
      <c r="B34" s="447"/>
      <c r="C34" s="447"/>
      <c r="D34" s="448">
        <f t="shared" si="0"/>
        <v>0</v>
      </c>
      <c r="E34" s="447"/>
      <c r="F34" s="447"/>
      <c r="G34" s="449">
        <f t="shared" si="1"/>
        <v>0</v>
      </c>
    </row>
    <row r="35" spans="1:8" x14ac:dyDescent="0.25">
      <c r="A35" s="286" t="s">
        <v>712</v>
      </c>
      <c r="B35" s="447"/>
      <c r="C35" s="447"/>
      <c r="D35" s="448">
        <f t="shared" si="0"/>
        <v>0</v>
      </c>
      <c r="E35" s="447"/>
      <c r="F35" s="447"/>
      <c r="G35" s="449">
        <f t="shared" si="1"/>
        <v>0</v>
      </c>
    </row>
    <row r="36" spans="1:8" x14ac:dyDescent="0.25">
      <c r="A36" s="286" t="s">
        <v>713</v>
      </c>
      <c r="B36" s="447"/>
      <c r="C36" s="447"/>
      <c r="D36" s="448">
        <f t="shared" si="0"/>
        <v>0</v>
      </c>
      <c r="E36" s="447"/>
      <c r="F36" s="447"/>
      <c r="G36" s="449">
        <f t="shared" si="1"/>
        <v>0</v>
      </c>
    </row>
    <row r="37" spans="1:8" x14ac:dyDescent="0.25">
      <c r="A37" s="286" t="s">
        <v>714</v>
      </c>
      <c r="B37" s="447"/>
      <c r="C37" s="447"/>
      <c r="D37" s="448">
        <f t="shared" si="0"/>
        <v>0</v>
      </c>
      <c r="E37" s="447"/>
      <c r="F37" s="447"/>
      <c r="G37" s="449">
        <f t="shared" si="1"/>
        <v>0</v>
      </c>
    </row>
    <row r="38" spans="1:8" x14ac:dyDescent="0.25">
      <c r="A38" s="299"/>
      <c r="B38" s="447"/>
      <c r="C38" s="447"/>
      <c r="D38" s="448" t="str">
        <f t="shared" si="0"/>
        <v/>
      </c>
      <c r="E38" s="447"/>
      <c r="F38" s="447"/>
      <c r="G38" s="449" t="str">
        <f t="shared" si="1"/>
        <v/>
      </c>
    </row>
    <row r="39" spans="1:8" ht="25.5" x14ac:dyDescent="0.25">
      <c r="A39" s="444" t="s">
        <v>715</v>
      </c>
      <c r="B39" s="445">
        <f>SUM(B40:B43)</f>
        <v>0</v>
      </c>
      <c r="C39" s="445">
        <f>SUM(C40:C43)</f>
        <v>0</v>
      </c>
      <c r="D39" s="445">
        <f t="shared" si="0"/>
        <v>0</v>
      </c>
      <c r="E39" s="445">
        <f>SUM(E40:E43)</f>
        <v>0</v>
      </c>
      <c r="F39" s="445">
        <f>SUM(F40:F43)</f>
        <v>0</v>
      </c>
      <c r="G39" s="446">
        <f t="shared" si="1"/>
        <v>0</v>
      </c>
    </row>
    <row r="40" spans="1:8" ht="25.5" x14ac:dyDescent="0.25">
      <c r="A40" s="450" t="s">
        <v>716</v>
      </c>
      <c r="B40" s="447">
        <v>0</v>
      </c>
      <c r="C40" s="447">
        <v>0</v>
      </c>
      <c r="D40" s="448">
        <f t="shared" si="0"/>
        <v>0</v>
      </c>
      <c r="E40" s="447">
        <v>0</v>
      </c>
      <c r="F40" s="447">
        <v>0</v>
      </c>
      <c r="G40" s="449">
        <f t="shared" si="1"/>
        <v>0</v>
      </c>
    </row>
    <row r="41" spans="1:8" ht="38.25" x14ac:dyDescent="0.25">
      <c r="A41" s="450" t="s">
        <v>717</v>
      </c>
      <c r="B41" s="447"/>
      <c r="C41" s="447"/>
      <c r="D41" s="448">
        <f t="shared" si="0"/>
        <v>0</v>
      </c>
      <c r="E41" s="447"/>
      <c r="F41" s="447"/>
      <c r="G41" s="449">
        <f t="shared" si="1"/>
        <v>0</v>
      </c>
    </row>
    <row r="42" spans="1:8" x14ac:dyDescent="0.25">
      <c r="A42" s="286" t="s">
        <v>718</v>
      </c>
      <c r="B42" s="447"/>
      <c r="C42" s="447"/>
      <c r="D42" s="448">
        <f t="shared" si="0"/>
        <v>0</v>
      </c>
      <c r="E42" s="447"/>
      <c r="F42" s="447"/>
      <c r="G42" s="449">
        <f t="shared" si="1"/>
        <v>0</v>
      </c>
    </row>
    <row r="43" spans="1:8" ht="15.75" thickBot="1" x14ac:dyDescent="0.3">
      <c r="A43" s="286" t="s">
        <v>719</v>
      </c>
      <c r="B43" s="447"/>
      <c r="C43" s="447"/>
      <c r="D43" s="448">
        <f t="shared" si="0"/>
        <v>0</v>
      </c>
      <c r="E43" s="447"/>
      <c r="F43" s="447"/>
      <c r="G43" s="449">
        <f t="shared" si="1"/>
        <v>0</v>
      </c>
    </row>
    <row r="44" spans="1:8" ht="15.75" thickBot="1" x14ac:dyDescent="0.3">
      <c r="A44" s="295" t="s">
        <v>559</v>
      </c>
      <c r="B44" s="451">
        <f>SUM(B9,B19,B28,B39)</f>
        <v>14856481</v>
      </c>
      <c r="C44" s="451">
        <f>SUM(C9,C19,C28,C39)</f>
        <v>15150656.279999999</v>
      </c>
      <c r="D44" s="451">
        <f>IF(A44="","",B44+C44)</f>
        <v>30007137.280000001</v>
      </c>
      <c r="E44" s="451">
        <f>SUM(E9,E19,E28,E39)</f>
        <v>25448022.18</v>
      </c>
      <c r="F44" s="451">
        <f>SUM(F9,F19,F28,F39)</f>
        <v>25123902.210000001</v>
      </c>
      <c r="G44" s="452">
        <f>IF(A44="","",D44-E44)</f>
        <v>4559115.1000000015</v>
      </c>
      <c r="H44" s="509" t="str">
        <f>IF((B44-'CPCA II-04'!B80)&gt;0.9,"ERROR!!!!! EL MONTO NO COINCIDE CON LO REPORTADO EN EL FORMATO ETCA-II-04 EN EL TOTAL APROBADO ANUAL DEL ANALÍTICO DE EGRESOS","")</f>
        <v/>
      </c>
    </row>
    <row r="45" spans="1:8" ht="9" customHeight="1" x14ac:dyDescent="0.25">
      <c r="A45" s="493"/>
      <c r="B45" s="496"/>
      <c r="C45" s="496"/>
      <c r="D45" s="496"/>
      <c r="E45" s="496"/>
      <c r="F45" s="496"/>
      <c r="G45" s="496"/>
      <c r="H45" s="509" t="str">
        <f>IF((C44-'CPCA II-04'!C80)&gt;0.9,"ERROR!!!!! EL MONTO NO COINCIDE CON LO REPORTADO EN EL FORMATO ETCA-II-04 EN EL TOTAL DE AMPLIACIONES/REDUCCIONES PRESENTADO EN EL ANALÍTICO DE EGRESOS","")</f>
        <v/>
      </c>
    </row>
    <row r="46" spans="1:8" x14ac:dyDescent="0.25">
      <c r="A46" s="494"/>
      <c r="B46" s="495"/>
      <c r="C46" s="495"/>
      <c r="D46" s="496"/>
      <c r="E46" s="495"/>
      <c r="F46" s="495"/>
      <c r="G46" s="496"/>
      <c r="H46" s="509" t="str">
        <f>IF((E44-'CPCA II-04'!E80)&gt;0.9,"ERROR!!!!! EL MONTO NO COINCIDE CON LO REPORTADO EN EL FORMATO ETCA-II-04 EN EL TOTAL DEVENGADO ANUAL PRESENTADO EN EL ANALÍTICO DE EGRESOS","")</f>
        <v/>
      </c>
    </row>
    <row r="47" spans="1:8" x14ac:dyDescent="0.25">
      <c r="A47" s="493"/>
      <c r="B47" s="496"/>
      <c r="C47" s="496"/>
      <c r="D47" s="496"/>
      <c r="E47" s="496"/>
      <c r="F47" s="496"/>
      <c r="G47" s="496"/>
      <c r="H47" s="509" t="str">
        <f>IF((F44-'CPCA II-04'!F80)&gt;0.9,"ERROR!!!!! EL MONTO NO COINCIDE CON LO REPORTADO EN EL FORMATO ETCA-II-04 EN EL TOTAL PAGADO ANUAL PRESENTADO EN EL ANALÍTICO DE EGRESOS","")</f>
        <v/>
      </c>
    </row>
    <row r="48" spans="1:8" x14ac:dyDescent="0.25">
      <c r="H48" s="509" t="str">
        <f>IF((G44-'CPCA II-04'!G80)&gt;0.9,"ERROR!!!!! EL MONTO NO COINCIDE CON LO REPORTADO EN EL FORMATO ETCA-II-04 EN EL TOTAL SUBEJERCICIO PRESENTADO EN EL ANALÍTICO DE EGRESOS","")</f>
        <v/>
      </c>
    </row>
  </sheetData>
  <sheetProtection formatColumns="0" formatRows="0"/>
  <mergeCells count="6">
    <mergeCell ref="A6:A7"/>
    <mergeCell ref="A1:G1"/>
    <mergeCell ref="A2:G2"/>
    <mergeCell ref="A3:G3"/>
    <mergeCell ref="A4:G4"/>
    <mergeCell ref="B5:E5"/>
  </mergeCells>
  <pageMargins left="0.70866141732283472" right="0.70866141732283472" top="0.74803149606299213" bottom="0.74803149606299213" header="0.31496062992125984" footer="0.31496062992125984"/>
  <pageSetup scale="86" orientation="portrait" horizontalDpi="1200" verticalDpi="1200" r:id="rId1"/>
  <colBreaks count="1" manualBreakCount="1">
    <brk id="7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view="pageBreakPreview" topLeftCell="A61" zoomScale="90" zoomScaleNormal="100" zoomScaleSheetLayoutView="90" workbookViewId="0">
      <selection activeCell="H25" sqref="H25"/>
    </sheetView>
  </sheetViews>
  <sheetFormatPr baseColWidth="10" defaultColWidth="11.42578125" defaultRowHeight="15" x14ac:dyDescent="0.25"/>
  <cols>
    <col min="1" max="1" width="4.42578125" customWidth="1"/>
    <col min="2" max="2" width="60.5703125" customWidth="1"/>
    <col min="3" max="3" width="13" bestFit="1" customWidth="1"/>
    <col min="4" max="4" width="14.28515625" bestFit="1" customWidth="1"/>
    <col min="5" max="5" width="13.5703125" bestFit="1" customWidth="1"/>
    <col min="6" max="6" width="13.28515625" bestFit="1" customWidth="1"/>
    <col min="7" max="7" width="13" bestFit="1" customWidth="1"/>
    <col min="8" max="8" width="15.42578125" bestFit="1" customWidth="1"/>
  </cols>
  <sheetData>
    <row r="1" spans="1:8" s="670" customFormat="1" ht="15.75" x14ac:dyDescent="0.25">
      <c r="A1" s="1204" t="str">
        <f>'CPCA-I-01'!A1:G1</f>
        <v>Universidad Tecnológica de Guaymas</v>
      </c>
      <c r="B1" s="1205"/>
      <c r="C1" s="1205"/>
      <c r="D1" s="1205"/>
      <c r="E1" s="1205"/>
      <c r="F1" s="1205"/>
      <c r="G1" s="1205"/>
      <c r="H1" s="1206"/>
    </row>
    <row r="2" spans="1:8" s="670" customFormat="1" x14ac:dyDescent="0.25">
      <c r="A2" s="1251" t="s">
        <v>560</v>
      </c>
      <c r="B2" s="1252"/>
      <c r="C2" s="1252"/>
      <c r="D2" s="1252"/>
      <c r="E2" s="1252"/>
      <c r="F2" s="1252"/>
      <c r="G2" s="1252"/>
      <c r="H2" s="1253"/>
    </row>
    <row r="3" spans="1:8" s="670" customFormat="1" ht="11.25" customHeight="1" x14ac:dyDescent="0.25">
      <c r="A3" s="1251" t="s">
        <v>688</v>
      </c>
      <c r="B3" s="1252"/>
      <c r="C3" s="1252"/>
      <c r="D3" s="1252"/>
      <c r="E3" s="1252"/>
      <c r="F3" s="1252"/>
      <c r="G3" s="1252"/>
      <c r="H3" s="1253"/>
    </row>
    <row r="4" spans="1:8" s="670" customFormat="1" ht="11.25" customHeight="1" x14ac:dyDescent="0.25">
      <c r="A4" s="1251" t="str">
        <f>'CPCA-I-03'!A3:D3</f>
        <v>Del 01 de enero al 31 de diciembre de 2019</v>
      </c>
      <c r="B4" s="1252"/>
      <c r="C4" s="1252"/>
      <c r="D4" s="1252"/>
      <c r="E4" s="1252"/>
      <c r="F4" s="1252"/>
      <c r="G4" s="1252"/>
      <c r="H4" s="1253"/>
    </row>
    <row r="5" spans="1:8" s="670" customFormat="1" ht="12.75" customHeight="1" thickBot="1" x14ac:dyDescent="0.3">
      <c r="A5" s="1249" t="s">
        <v>84</v>
      </c>
      <c r="B5" s="1254"/>
      <c r="C5" s="1254"/>
      <c r="D5" s="1254"/>
      <c r="E5" s="1254"/>
      <c r="F5" s="1254"/>
      <c r="G5" s="1254"/>
      <c r="H5" s="1255"/>
    </row>
    <row r="6" spans="1:8" s="670" customFormat="1" ht="15.75" thickBot="1" x14ac:dyDescent="0.3">
      <c r="A6" s="1247" t="s">
        <v>85</v>
      </c>
      <c r="B6" s="1248"/>
      <c r="C6" s="1229" t="s">
        <v>562</v>
      </c>
      <c r="D6" s="1230"/>
      <c r="E6" s="1230"/>
      <c r="F6" s="1230"/>
      <c r="G6" s="1231"/>
      <c r="H6" s="1227" t="s">
        <v>563</v>
      </c>
    </row>
    <row r="7" spans="1:8" s="670" customFormat="1" ht="26.25" thickBot="1" x14ac:dyDescent="0.3">
      <c r="A7" s="1249"/>
      <c r="B7" s="1250"/>
      <c r="C7" s="781" t="s">
        <v>564</v>
      </c>
      <c r="D7" s="781" t="s">
        <v>565</v>
      </c>
      <c r="E7" s="781" t="s">
        <v>566</v>
      </c>
      <c r="F7" s="781" t="s">
        <v>435</v>
      </c>
      <c r="G7" s="781" t="s">
        <v>662</v>
      </c>
      <c r="H7" s="1228"/>
    </row>
    <row r="8" spans="1:8" x14ac:dyDescent="0.25">
      <c r="A8" s="1256"/>
      <c r="B8" s="1257"/>
      <c r="C8" s="765"/>
      <c r="D8" s="765"/>
      <c r="E8" s="765"/>
      <c r="F8" s="765"/>
      <c r="G8" s="765"/>
      <c r="H8" s="765"/>
    </row>
    <row r="9" spans="1:8" ht="16.5" customHeight="1" x14ac:dyDescent="0.25">
      <c r="A9" s="1258" t="s">
        <v>720</v>
      </c>
      <c r="B9" s="1259"/>
      <c r="C9" s="688">
        <f>+C10+C20+C29+C40</f>
        <v>14856481</v>
      </c>
      <c r="D9" s="688">
        <f t="shared" ref="D9:H9" si="0">+D10+D20+D29+D40</f>
        <v>15150656.279999999</v>
      </c>
      <c r="E9" s="688">
        <f t="shared" si="0"/>
        <v>30007137.280000001</v>
      </c>
      <c r="F9" s="688">
        <f t="shared" si="0"/>
        <v>25448022.18</v>
      </c>
      <c r="G9" s="688">
        <f t="shared" si="0"/>
        <v>25123902.210000001</v>
      </c>
      <c r="H9" s="688">
        <f t="shared" si="0"/>
        <v>4559115.1000000015</v>
      </c>
    </row>
    <row r="10" spans="1:8" x14ac:dyDescent="0.25">
      <c r="A10" s="1260" t="s">
        <v>721</v>
      </c>
      <c r="B10" s="1261"/>
      <c r="C10" s="717">
        <f>SUM(C11:C18)</f>
        <v>0</v>
      </c>
      <c r="D10" s="717">
        <f t="shared" ref="D10:H10" si="1">SUM(D11:D18)</f>
        <v>0</v>
      </c>
      <c r="E10" s="717">
        <f t="shared" si="1"/>
        <v>0</v>
      </c>
      <c r="F10" s="717">
        <f t="shared" si="1"/>
        <v>0</v>
      </c>
      <c r="G10" s="717">
        <f t="shared" si="1"/>
        <v>0</v>
      </c>
      <c r="H10" s="717">
        <f t="shared" si="1"/>
        <v>0</v>
      </c>
    </row>
    <row r="11" spans="1:8" x14ac:dyDescent="0.25">
      <c r="A11" s="718"/>
      <c r="B11" s="719" t="s">
        <v>722</v>
      </c>
      <c r="C11" s="720"/>
      <c r="D11" s="720"/>
      <c r="E11" s="717">
        <f>C11+D11</f>
        <v>0</v>
      </c>
      <c r="F11" s="720"/>
      <c r="G11" s="720"/>
      <c r="H11" s="717">
        <f>+E11-F11</f>
        <v>0</v>
      </c>
    </row>
    <row r="12" spans="1:8" x14ac:dyDescent="0.25">
      <c r="A12" s="718"/>
      <c r="B12" s="719" t="s">
        <v>723</v>
      </c>
      <c r="C12" s="720"/>
      <c r="D12" s="720"/>
      <c r="E12" s="717">
        <f t="shared" ref="E12:E18" si="2">C12+D12</f>
        <v>0</v>
      </c>
      <c r="F12" s="720"/>
      <c r="G12" s="720"/>
      <c r="H12" s="717">
        <f t="shared" ref="H12:H27" si="3">+E12-F12</f>
        <v>0</v>
      </c>
    </row>
    <row r="13" spans="1:8" x14ac:dyDescent="0.25">
      <c r="A13" s="718"/>
      <c r="B13" s="719" t="s">
        <v>724</v>
      </c>
      <c r="C13" s="720"/>
      <c r="D13" s="720"/>
      <c r="E13" s="717">
        <f t="shared" si="2"/>
        <v>0</v>
      </c>
      <c r="F13" s="720"/>
      <c r="G13" s="720"/>
      <c r="H13" s="717">
        <f t="shared" si="3"/>
        <v>0</v>
      </c>
    </row>
    <row r="14" spans="1:8" x14ac:dyDescent="0.25">
      <c r="A14" s="718"/>
      <c r="B14" s="719" t="s">
        <v>725</v>
      </c>
      <c r="C14" s="720"/>
      <c r="D14" s="720"/>
      <c r="E14" s="717">
        <f t="shared" si="2"/>
        <v>0</v>
      </c>
      <c r="F14" s="720"/>
      <c r="G14" s="720"/>
      <c r="H14" s="717">
        <f t="shared" si="3"/>
        <v>0</v>
      </c>
    </row>
    <row r="15" spans="1:8" x14ac:dyDescent="0.25">
      <c r="A15" s="718"/>
      <c r="B15" s="719" t="s">
        <v>726</v>
      </c>
      <c r="C15" s="720"/>
      <c r="D15" s="720"/>
      <c r="E15" s="717">
        <f t="shared" si="2"/>
        <v>0</v>
      </c>
      <c r="F15" s="720"/>
      <c r="G15" s="720"/>
      <c r="H15" s="717">
        <f t="shared" si="3"/>
        <v>0</v>
      </c>
    </row>
    <row r="16" spans="1:8" x14ac:dyDescent="0.25">
      <c r="A16" s="718"/>
      <c r="B16" s="719" t="s">
        <v>727</v>
      </c>
      <c r="C16" s="720"/>
      <c r="D16" s="720"/>
      <c r="E16" s="717">
        <f t="shared" si="2"/>
        <v>0</v>
      </c>
      <c r="F16" s="720"/>
      <c r="G16" s="720"/>
      <c r="H16" s="717">
        <f t="shared" si="3"/>
        <v>0</v>
      </c>
    </row>
    <row r="17" spans="1:8" x14ac:dyDescent="0.25">
      <c r="A17" s="718"/>
      <c r="B17" s="719" t="s">
        <v>728</v>
      </c>
      <c r="C17" s="720"/>
      <c r="D17" s="720"/>
      <c r="E17" s="717">
        <f t="shared" si="2"/>
        <v>0</v>
      </c>
      <c r="F17" s="720"/>
      <c r="G17" s="720"/>
      <c r="H17" s="717">
        <f t="shared" si="3"/>
        <v>0</v>
      </c>
    </row>
    <row r="18" spans="1:8" x14ac:dyDescent="0.25">
      <c r="A18" s="718"/>
      <c r="B18" s="719" t="s">
        <v>729</v>
      </c>
      <c r="C18" s="720"/>
      <c r="D18" s="720"/>
      <c r="E18" s="717">
        <f t="shared" si="2"/>
        <v>0</v>
      </c>
      <c r="F18" s="720"/>
      <c r="G18" s="720"/>
      <c r="H18" s="717">
        <f t="shared" si="3"/>
        <v>0</v>
      </c>
    </row>
    <row r="19" spans="1:8" x14ac:dyDescent="0.25">
      <c r="A19" s="721"/>
      <c r="B19" s="722"/>
      <c r="C19" s="723"/>
      <c r="D19" s="723"/>
      <c r="E19" s="723"/>
      <c r="F19" s="723"/>
      <c r="G19" s="723"/>
      <c r="H19" s="724" t="s">
        <v>244</v>
      </c>
    </row>
    <row r="20" spans="1:8" x14ac:dyDescent="0.25">
      <c r="A20" s="1260" t="s">
        <v>730</v>
      </c>
      <c r="B20" s="1261"/>
      <c r="C20" s="717">
        <f>SUM(C21:C27)</f>
        <v>14856481</v>
      </c>
      <c r="D20" s="717">
        <f t="shared" ref="D20:H20" si="4">SUM(D21:D27)</f>
        <v>15150656.279999999</v>
      </c>
      <c r="E20" s="717">
        <f t="shared" si="4"/>
        <v>30007137.280000001</v>
      </c>
      <c r="F20" s="717">
        <f t="shared" si="4"/>
        <v>25448022.18</v>
      </c>
      <c r="G20" s="717">
        <f t="shared" si="4"/>
        <v>25123902.210000001</v>
      </c>
      <c r="H20" s="717">
        <f t="shared" si="4"/>
        <v>4559115.1000000015</v>
      </c>
    </row>
    <row r="21" spans="1:8" x14ac:dyDescent="0.25">
      <c r="A21" s="718"/>
      <c r="B21" s="719" t="s">
        <v>731</v>
      </c>
      <c r="C21" s="720"/>
      <c r="D21" s="720"/>
      <c r="E21" s="717">
        <f t="shared" ref="E21:E27" si="5">C21+D21</f>
        <v>0</v>
      </c>
      <c r="F21" s="720"/>
      <c r="G21" s="720"/>
      <c r="H21" s="717">
        <f t="shared" si="3"/>
        <v>0</v>
      </c>
    </row>
    <row r="22" spans="1:8" x14ac:dyDescent="0.25">
      <c r="A22" s="718"/>
      <c r="B22" s="719" t="s">
        <v>732</v>
      </c>
      <c r="C22" s="720"/>
      <c r="D22" s="720"/>
      <c r="E22" s="717">
        <f t="shared" si="5"/>
        <v>0</v>
      </c>
      <c r="F22" s="720"/>
      <c r="G22" s="720"/>
      <c r="H22" s="717">
        <f t="shared" si="3"/>
        <v>0</v>
      </c>
    </row>
    <row r="23" spans="1:8" x14ac:dyDescent="0.25">
      <c r="A23" s="718"/>
      <c r="B23" s="719" t="s">
        <v>733</v>
      </c>
      <c r="C23" s="720"/>
      <c r="D23" s="720"/>
      <c r="E23" s="717">
        <f t="shared" si="5"/>
        <v>0</v>
      </c>
      <c r="F23" s="720"/>
      <c r="G23" s="720"/>
      <c r="H23" s="717">
        <f t="shared" si="3"/>
        <v>0</v>
      </c>
    </row>
    <row r="24" spans="1:8" x14ac:dyDescent="0.25">
      <c r="A24" s="718"/>
      <c r="B24" s="719" t="s">
        <v>734</v>
      </c>
      <c r="C24" s="720"/>
      <c r="D24" s="720"/>
      <c r="E24" s="717">
        <f t="shared" si="5"/>
        <v>0</v>
      </c>
      <c r="F24" s="720"/>
      <c r="G24" s="720"/>
      <c r="H24" s="717">
        <f t="shared" si="3"/>
        <v>0</v>
      </c>
    </row>
    <row r="25" spans="1:8" x14ac:dyDescent="0.25">
      <c r="A25" s="718"/>
      <c r="B25" s="719" t="s">
        <v>735</v>
      </c>
      <c r="C25" s="720">
        <f>+'CPCA-II-11'!B24</f>
        <v>14856481</v>
      </c>
      <c r="D25" s="720">
        <f>+'CPCA-II-11'!C24</f>
        <v>15150656.279999999</v>
      </c>
      <c r="E25" s="717">
        <f t="shared" si="5"/>
        <v>30007137.280000001</v>
      </c>
      <c r="F25" s="720">
        <f>+'CPCA-II-11'!E24</f>
        <v>25448022.18</v>
      </c>
      <c r="G25" s="720">
        <f>+'CPCA-II-11'!F24</f>
        <v>25123902.210000001</v>
      </c>
      <c r="H25" s="717">
        <f t="shared" si="3"/>
        <v>4559115.1000000015</v>
      </c>
    </row>
    <row r="26" spans="1:8" x14ac:dyDescent="0.25">
      <c r="A26" s="718"/>
      <c r="B26" s="719" t="s">
        <v>736</v>
      </c>
      <c r="C26" s="720"/>
      <c r="D26" s="720"/>
      <c r="E26" s="717">
        <f t="shared" si="5"/>
        <v>0</v>
      </c>
      <c r="F26" s="720"/>
      <c r="G26" s="720"/>
      <c r="H26" s="717">
        <f t="shared" si="3"/>
        <v>0</v>
      </c>
    </row>
    <row r="27" spans="1:8" x14ac:dyDescent="0.25">
      <c r="A27" s="718"/>
      <c r="B27" s="719" t="s">
        <v>737</v>
      </c>
      <c r="C27" s="720"/>
      <c r="D27" s="720"/>
      <c r="E27" s="717">
        <f t="shared" si="5"/>
        <v>0</v>
      </c>
      <c r="F27" s="720"/>
      <c r="G27" s="720"/>
      <c r="H27" s="717">
        <f t="shared" si="3"/>
        <v>0</v>
      </c>
    </row>
    <row r="28" spans="1:8" x14ac:dyDescent="0.25">
      <c r="A28" s="721"/>
      <c r="B28" s="722"/>
      <c r="C28" s="725"/>
      <c r="D28" s="725"/>
      <c r="E28" s="725"/>
      <c r="F28" s="725"/>
      <c r="G28" s="725"/>
      <c r="H28" s="725"/>
    </row>
    <row r="29" spans="1:8" x14ac:dyDescent="0.25">
      <c r="A29" s="1260" t="s">
        <v>738</v>
      </c>
      <c r="B29" s="1261"/>
      <c r="C29" s="717">
        <f>SUM(C30:C38)</f>
        <v>0</v>
      </c>
      <c r="D29" s="717">
        <f t="shared" ref="D29:H29" si="6">SUM(D30:D38)</f>
        <v>0</v>
      </c>
      <c r="E29" s="717">
        <f t="shared" si="6"/>
        <v>0</v>
      </c>
      <c r="F29" s="717">
        <f t="shared" si="6"/>
        <v>0</v>
      </c>
      <c r="G29" s="717">
        <f t="shared" si="6"/>
        <v>0</v>
      </c>
      <c r="H29" s="717">
        <f t="shared" si="6"/>
        <v>0</v>
      </c>
    </row>
    <row r="30" spans="1:8" x14ac:dyDescent="0.25">
      <c r="A30" s="718"/>
      <c r="B30" s="719" t="s">
        <v>739</v>
      </c>
      <c r="C30" s="720"/>
      <c r="D30" s="720"/>
      <c r="E30" s="717">
        <f t="shared" ref="E30:E38" si="7">C30+D30</f>
        <v>0</v>
      </c>
      <c r="F30" s="720"/>
      <c r="G30" s="720"/>
      <c r="H30" s="717">
        <f t="shared" ref="H30:H38" si="8">+E30-F30</f>
        <v>0</v>
      </c>
    </row>
    <row r="31" spans="1:8" x14ac:dyDescent="0.25">
      <c r="A31" s="718"/>
      <c r="B31" s="719" t="s">
        <v>740</v>
      </c>
      <c r="C31" s="720"/>
      <c r="D31" s="720"/>
      <c r="E31" s="717">
        <f t="shared" si="7"/>
        <v>0</v>
      </c>
      <c r="F31" s="720"/>
      <c r="G31" s="720"/>
      <c r="H31" s="717">
        <f t="shared" si="8"/>
        <v>0</v>
      </c>
    </row>
    <row r="32" spans="1:8" x14ac:dyDescent="0.25">
      <c r="A32" s="718"/>
      <c r="B32" s="719" t="s">
        <v>741</v>
      </c>
      <c r="C32" s="720"/>
      <c r="D32" s="720"/>
      <c r="E32" s="717">
        <f t="shared" si="7"/>
        <v>0</v>
      </c>
      <c r="F32" s="720"/>
      <c r="G32" s="720"/>
      <c r="H32" s="717">
        <f t="shared" si="8"/>
        <v>0</v>
      </c>
    </row>
    <row r="33" spans="1:8" ht="15.75" thickBot="1" x14ac:dyDescent="0.3">
      <c r="A33" s="726"/>
      <c r="B33" s="727" t="s">
        <v>742</v>
      </c>
      <c r="C33" s="728"/>
      <c r="D33" s="728"/>
      <c r="E33" s="729">
        <f t="shared" si="7"/>
        <v>0</v>
      </c>
      <c r="F33" s="728"/>
      <c r="G33" s="728"/>
      <c r="H33" s="729">
        <f t="shared" si="8"/>
        <v>0</v>
      </c>
    </row>
    <row r="34" spans="1:8" x14ac:dyDescent="0.25">
      <c r="A34" s="718"/>
      <c r="B34" s="719" t="s">
        <v>743</v>
      </c>
      <c r="C34" s="720"/>
      <c r="D34" s="720"/>
      <c r="E34" s="717">
        <f t="shared" si="7"/>
        <v>0</v>
      </c>
      <c r="F34" s="720"/>
      <c r="G34" s="720"/>
      <c r="H34" s="717">
        <f t="shared" si="8"/>
        <v>0</v>
      </c>
    </row>
    <row r="35" spans="1:8" x14ac:dyDescent="0.25">
      <c r="A35" s="718"/>
      <c r="B35" s="719" t="s">
        <v>744</v>
      </c>
      <c r="C35" s="720"/>
      <c r="D35" s="720"/>
      <c r="E35" s="717">
        <f t="shared" si="7"/>
        <v>0</v>
      </c>
      <c r="F35" s="720"/>
      <c r="G35" s="720"/>
      <c r="H35" s="717">
        <f t="shared" si="8"/>
        <v>0</v>
      </c>
    </row>
    <row r="36" spans="1:8" x14ac:dyDescent="0.25">
      <c r="A36" s="718"/>
      <c r="B36" s="719" t="s">
        <v>745</v>
      </c>
      <c r="C36" s="720"/>
      <c r="D36" s="720"/>
      <c r="E36" s="717">
        <f t="shared" si="7"/>
        <v>0</v>
      </c>
      <c r="F36" s="720"/>
      <c r="G36" s="720"/>
      <c r="H36" s="717">
        <f t="shared" si="8"/>
        <v>0</v>
      </c>
    </row>
    <row r="37" spans="1:8" x14ac:dyDescent="0.25">
      <c r="A37" s="718"/>
      <c r="B37" s="719" t="s">
        <v>746</v>
      </c>
      <c r="C37" s="720"/>
      <c r="D37" s="720"/>
      <c r="E37" s="717">
        <f t="shared" si="7"/>
        <v>0</v>
      </c>
      <c r="F37" s="720"/>
      <c r="G37" s="720"/>
      <c r="H37" s="717">
        <f t="shared" si="8"/>
        <v>0</v>
      </c>
    </row>
    <row r="38" spans="1:8" x14ac:dyDescent="0.25">
      <c r="A38" s="718"/>
      <c r="B38" s="719" t="s">
        <v>747</v>
      </c>
      <c r="C38" s="720"/>
      <c r="D38" s="720"/>
      <c r="E38" s="717">
        <f t="shared" si="7"/>
        <v>0</v>
      </c>
      <c r="F38" s="720"/>
      <c r="G38" s="720"/>
      <c r="H38" s="717">
        <f t="shared" si="8"/>
        <v>0</v>
      </c>
    </row>
    <row r="39" spans="1:8" x14ac:dyDescent="0.25">
      <c r="A39" s="718"/>
      <c r="B39" s="719"/>
      <c r="C39" s="720"/>
      <c r="D39" s="720"/>
      <c r="E39" s="717"/>
      <c r="F39" s="720"/>
      <c r="G39" s="720"/>
      <c r="H39" s="717"/>
    </row>
    <row r="40" spans="1:8" x14ac:dyDescent="0.25">
      <c r="A40" s="718" t="s">
        <v>748</v>
      </c>
      <c r="B40" s="719"/>
      <c r="C40" s="724">
        <f>SUM(C41:C44)</f>
        <v>0</v>
      </c>
      <c r="D40" s="724">
        <f t="shared" ref="D40:H40" si="9">SUM(D41:D44)</f>
        <v>0</v>
      </c>
      <c r="E40" s="724">
        <f t="shared" si="9"/>
        <v>0</v>
      </c>
      <c r="F40" s="724">
        <f t="shared" si="9"/>
        <v>0</v>
      </c>
      <c r="G40" s="724">
        <f t="shared" si="9"/>
        <v>0</v>
      </c>
      <c r="H40" s="724">
        <f t="shared" si="9"/>
        <v>0</v>
      </c>
    </row>
    <row r="41" spans="1:8" x14ac:dyDescent="0.25">
      <c r="A41" s="718"/>
      <c r="B41" s="719" t="s">
        <v>749</v>
      </c>
      <c r="C41" s="720"/>
      <c r="D41" s="720"/>
      <c r="E41" s="717">
        <f t="shared" ref="E41:E44" si="10">C41+D41</f>
        <v>0</v>
      </c>
      <c r="F41" s="720"/>
      <c r="G41" s="720"/>
      <c r="H41" s="717">
        <f t="shared" ref="H41:H44" si="11">+E41-F41</f>
        <v>0</v>
      </c>
    </row>
    <row r="42" spans="1:8" x14ac:dyDescent="0.25">
      <c r="A42" s="718"/>
      <c r="B42" s="719" t="s">
        <v>750</v>
      </c>
      <c r="C42" s="720"/>
      <c r="D42" s="720"/>
      <c r="E42" s="717">
        <f t="shared" si="10"/>
        <v>0</v>
      </c>
      <c r="F42" s="720"/>
      <c r="G42" s="720"/>
      <c r="H42" s="717">
        <f t="shared" si="11"/>
        <v>0</v>
      </c>
    </row>
    <row r="43" spans="1:8" x14ac:dyDescent="0.25">
      <c r="A43" s="718"/>
      <c r="B43" s="719" t="s">
        <v>751</v>
      </c>
      <c r="C43" s="720"/>
      <c r="D43" s="720"/>
      <c r="E43" s="717">
        <f t="shared" si="10"/>
        <v>0</v>
      </c>
      <c r="F43" s="720"/>
      <c r="G43" s="720"/>
      <c r="H43" s="717">
        <f t="shared" si="11"/>
        <v>0</v>
      </c>
    </row>
    <row r="44" spans="1:8" x14ac:dyDescent="0.25">
      <c r="A44" s="718"/>
      <c r="B44" s="719" t="s">
        <v>752</v>
      </c>
      <c r="C44" s="720"/>
      <c r="D44" s="720"/>
      <c r="E44" s="717">
        <f t="shared" si="10"/>
        <v>0</v>
      </c>
      <c r="F44" s="720"/>
      <c r="G44" s="720"/>
      <c r="H44" s="717">
        <f t="shared" si="11"/>
        <v>0</v>
      </c>
    </row>
    <row r="45" spans="1:8" x14ac:dyDescent="0.25">
      <c r="A45" s="718"/>
      <c r="B45" s="719"/>
      <c r="C45" s="720"/>
      <c r="D45" s="720"/>
      <c r="E45" s="717"/>
      <c r="F45" s="720"/>
      <c r="G45" s="720"/>
      <c r="H45" s="717"/>
    </row>
    <row r="46" spans="1:8" x14ac:dyDescent="0.25">
      <c r="A46" s="718" t="s">
        <v>753</v>
      </c>
      <c r="B46" s="719"/>
      <c r="C46" s="724">
        <f t="shared" ref="C46:H46" si="12">+C47+C57+C65+C76</f>
        <v>0</v>
      </c>
      <c r="D46" s="724">
        <f t="shared" si="12"/>
        <v>0</v>
      </c>
      <c r="E46" s="724">
        <f t="shared" si="12"/>
        <v>0</v>
      </c>
      <c r="F46" s="724">
        <f t="shared" si="12"/>
        <v>0</v>
      </c>
      <c r="G46" s="724">
        <f t="shared" si="12"/>
        <v>0</v>
      </c>
      <c r="H46" s="724">
        <f t="shared" si="12"/>
        <v>0</v>
      </c>
    </row>
    <row r="47" spans="1:8" x14ac:dyDescent="0.25">
      <c r="A47" s="718" t="s">
        <v>721</v>
      </c>
      <c r="B47" s="719"/>
      <c r="C47" s="724">
        <f>SUM(C48:C55)</f>
        <v>0</v>
      </c>
      <c r="D47" s="724">
        <f t="shared" ref="D47:H47" si="13">SUM(D48:D55)</f>
        <v>0</v>
      </c>
      <c r="E47" s="724">
        <f t="shared" si="13"/>
        <v>0</v>
      </c>
      <c r="F47" s="724">
        <f t="shared" si="13"/>
        <v>0</v>
      </c>
      <c r="G47" s="724">
        <f t="shared" si="13"/>
        <v>0</v>
      </c>
      <c r="H47" s="724">
        <f t="shared" si="13"/>
        <v>0</v>
      </c>
    </row>
    <row r="48" spans="1:8" x14ac:dyDescent="0.25">
      <c r="A48" s="718"/>
      <c r="B48" s="719" t="s">
        <v>722</v>
      </c>
      <c r="C48" s="720"/>
      <c r="D48" s="720"/>
      <c r="E48" s="717">
        <f t="shared" ref="E48:E55" si="14">C48+D48</f>
        <v>0</v>
      </c>
      <c r="F48" s="720"/>
      <c r="G48" s="720"/>
      <c r="H48" s="717">
        <f t="shared" ref="H48:H55" si="15">+E48-F48</f>
        <v>0</v>
      </c>
    </row>
    <row r="49" spans="1:8" x14ac:dyDescent="0.25">
      <c r="A49" s="718"/>
      <c r="B49" s="719" t="s">
        <v>723</v>
      </c>
      <c r="C49" s="720"/>
      <c r="D49" s="720"/>
      <c r="E49" s="717">
        <f t="shared" si="14"/>
        <v>0</v>
      </c>
      <c r="F49" s="720"/>
      <c r="G49" s="720"/>
      <c r="H49" s="717">
        <f t="shared" si="15"/>
        <v>0</v>
      </c>
    </row>
    <row r="50" spans="1:8" x14ac:dyDescent="0.25">
      <c r="A50" s="718"/>
      <c r="B50" s="719" t="s">
        <v>724</v>
      </c>
      <c r="C50" s="720"/>
      <c r="D50" s="720"/>
      <c r="E50" s="717">
        <f t="shared" si="14"/>
        <v>0</v>
      </c>
      <c r="F50" s="720"/>
      <c r="G50" s="720"/>
      <c r="H50" s="717">
        <f t="shared" si="15"/>
        <v>0</v>
      </c>
    </row>
    <row r="51" spans="1:8" x14ac:dyDescent="0.25">
      <c r="A51" s="718"/>
      <c r="B51" s="719" t="s">
        <v>725</v>
      </c>
      <c r="C51" s="720"/>
      <c r="D51" s="720"/>
      <c r="E51" s="717">
        <f t="shared" si="14"/>
        <v>0</v>
      </c>
      <c r="F51" s="720"/>
      <c r="G51" s="720"/>
      <c r="H51" s="717">
        <f t="shared" si="15"/>
        <v>0</v>
      </c>
    </row>
    <row r="52" spans="1:8" x14ac:dyDescent="0.25">
      <c r="A52" s="718"/>
      <c r="B52" s="719" t="s">
        <v>726</v>
      </c>
      <c r="C52" s="720"/>
      <c r="D52" s="720"/>
      <c r="E52" s="717">
        <f t="shared" si="14"/>
        <v>0</v>
      </c>
      <c r="F52" s="720"/>
      <c r="G52" s="720"/>
      <c r="H52" s="717">
        <f t="shared" si="15"/>
        <v>0</v>
      </c>
    </row>
    <row r="53" spans="1:8" x14ac:dyDescent="0.25">
      <c r="A53" s="718"/>
      <c r="B53" s="719" t="s">
        <v>727</v>
      </c>
      <c r="C53" s="720"/>
      <c r="D53" s="720"/>
      <c r="E53" s="717">
        <f t="shared" si="14"/>
        <v>0</v>
      </c>
      <c r="F53" s="720"/>
      <c r="G53" s="720"/>
      <c r="H53" s="717">
        <f t="shared" si="15"/>
        <v>0</v>
      </c>
    </row>
    <row r="54" spans="1:8" x14ac:dyDescent="0.25">
      <c r="A54" s="718"/>
      <c r="B54" s="719" t="s">
        <v>728</v>
      </c>
      <c r="C54" s="720"/>
      <c r="D54" s="720"/>
      <c r="E54" s="717">
        <f t="shared" si="14"/>
        <v>0</v>
      </c>
      <c r="F54" s="720"/>
      <c r="G54" s="720"/>
      <c r="H54" s="717">
        <f t="shared" si="15"/>
        <v>0</v>
      </c>
    </row>
    <row r="55" spans="1:8" x14ac:dyDescent="0.25">
      <c r="A55" s="718"/>
      <c r="B55" s="719" t="s">
        <v>729</v>
      </c>
      <c r="C55" s="720"/>
      <c r="D55" s="720"/>
      <c r="E55" s="717">
        <f t="shared" si="14"/>
        <v>0</v>
      </c>
      <c r="F55" s="720"/>
      <c r="G55" s="720"/>
      <c r="H55" s="717">
        <f t="shared" si="15"/>
        <v>0</v>
      </c>
    </row>
    <row r="56" spans="1:8" x14ac:dyDescent="0.25">
      <c r="A56" s="718"/>
      <c r="B56" s="719"/>
      <c r="C56" s="720"/>
      <c r="D56" s="720"/>
      <c r="E56" s="717"/>
      <c r="F56" s="720"/>
      <c r="G56" s="720"/>
      <c r="H56" s="717"/>
    </row>
    <row r="57" spans="1:8" x14ac:dyDescent="0.25">
      <c r="A57" s="718" t="s">
        <v>730</v>
      </c>
      <c r="B57" s="719"/>
      <c r="C57" s="724">
        <f>SUM(C58:C64)</f>
        <v>0</v>
      </c>
      <c r="D57" s="724">
        <f t="shared" ref="D57:H57" si="16">SUM(D58:D64)</f>
        <v>0</v>
      </c>
      <c r="E57" s="724">
        <f t="shared" si="16"/>
        <v>0</v>
      </c>
      <c r="F57" s="724">
        <f t="shared" si="16"/>
        <v>0</v>
      </c>
      <c r="G57" s="724">
        <f t="shared" si="16"/>
        <v>0</v>
      </c>
      <c r="H57" s="724">
        <f t="shared" si="16"/>
        <v>0</v>
      </c>
    </row>
    <row r="58" spans="1:8" x14ac:dyDescent="0.25">
      <c r="A58" s="718"/>
      <c r="B58" s="719" t="s">
        <v>731</v>
      </c>
      <c r="C58" s="720"/>
      <c r="D58" s="720"/>
      <c r="E58" s="717">
        <f t="shared" ref="E58:E64" si="17">C58+D58</f>
        <v>0</v>
      </c>
      <c r="F58" s="720"/>
      <c r="G58" s="720"/>
      <c r="H58" s="717">
        <f t="shared" ref="H58:H64" si="18">+E58-F58</f>
        <v>0</v>
      </c>
    </row>
    <row r="59" spans="1:8" x14ac:dyDescent="0.25">
      <c r="A59" s="718"/>
      <c r="B59" s="719" t="s">
        <v>732</v>
      </c>
      <c r="C59" s="720"/>
      <c r="D59" s="720"/>
      <c r="E59" s="717">
        <f t="shared" si="17"/>
        <v>0</v>
      </c>
      <c r="F59" s="720"/>
      <c r="G59" s="720"/>
      <c r="H59" s="717">
        <f t="shared" si="18"/>
        <v>0</v>
      </c>
    </row>
    <row r="60" spans="1:8" x14ac:dyDescent="0.25">
      <c r="A60" s="718"/>
      <c r="B60" s="719" t="s">
        <v>733</v>
      </c>
      <c r="C60" s="720"/>
      <c r="D60" s="720"/>
      <c r="E60" s="717">
        <f t="shared" si="17"/>
        <v>0</v>
      </c>
      <c r="F60" s="720"/>
      <c r="G60" s="720"/>
      <c r="H60" s="717">
        <f t="shared" si="18"/>
        <v>0</v>
      </c>
    </row>
    <row r="61" spans="1:8" x14ac:dyDescent="0.25">
      <c r="A61" s="718"/>
      <c r="B61" s="719" t="s">
        <v>734</v>
      </c>
      <c r="C61" s="720"/>
      <c r="D61" s="720"/>
      <c r="E61" s="717">
        <f t="shared" si="17"/>
        <v>0</v>
      </c>
      <c r="F61" s="720"/>
      <c r="G61" s="720"/>
      <c r="H61" s="717">
        <f t="shared" si="18"/>
        <v>0</v>
      </c>
    </row>
    <row r="62" spans="1:8" x14ac:dyDescent="0.25">
      <c r="A62" s="718"/>
      <c r="B62" s="719" t="s">
        <v>735</v>
      </c>
      <c r="C62" s="720"/>
      <c r="D62" s="720"/>
      <c r="E62" s="717">
        <f t="shared" si="17"/>
        <v>0</v>
      </c>
      <c r="F62" s="720"/>
      <c r="G62" s="720"/>
      <c r="H62" s="717">
        <f t="shared" si="18"/>
        <v>0</v>
      </c>
    </row>
    <row r="63" spans="1:8" x14ac:dyDescent="0.25">
      <c r="A63" s="718"/>
      <c r="B63" s="719" t="s">
        <v>736</v>
      </c>
      <c r="C63" s="720"/>
      <c r="D63" s="720"/>
      <c r="E63" s="717">
        <f t="shared" si="17"/>
        <v>0</v>
      </c>
      <c r="F63" s="720"/>
      <c r="G63" s="720"/>
      <c r="H63" s="717">
        <f t="shared" si="18"/>
        <v>0</v>
      </c>
    </row>
    <row r="64" spans="1:8" ht="15.75" thickBot="1" x14ac:dyDescent="0.3">
      <c r="A64" s="726"/>
      <c r="B64" s="727" t="s">
        <v>737</v>
      </c>
      <c r="C64" s="728"/>
      <c r="D64" s="728"/>
      <c r="E64" s="729">
        <f t="shared" si="17"/>
        <v>0</v>
      </c>
      <c r="F64" s="728"/>
      <c r="G64" s="728"/>
      <c r="H64" s="729">
        <f t="shared" si="18"/>
        <v>0</v>
      </c>
    </row>
    <row r="65" spans="1:8" x14ac:dyDescent="0.25">
      <c r="A65" s="718" t="s">
        <v>738</v>
      </c>
      <c r="B65" s="719"/>
      <c r="C65" s="724">
        <f>SUM(C66:C74)</f>
        <v>0</v>
      </c>
      <c r="D65" s="724">
        <f t="shared" ref="D65:H65" si="19">SUM(D66:D74)</f>
        <v>0</v>
      </c>
      <c r="E65" s="724">
        <f t="shared" si="19"/>
        <v>0</v>
      </c>
      <c r="F65" s="724">
        <f t="shared" si="19"/>
        <v>0</v>
      </c>
      <c r="G65" s="724">
        <f t="shared" si="19"/>
        <v>0</v>
      </c>
      <c r="H65" s="724">
        <f t="shared" si="19"/>
        <v>0</v>
      </c>
    </row>
    <row r="66" spans="1:8" x14ac:dyDescent="0.25">
      <c r="A66" s="718"/>
      <c r="B66" s="719" t="s">
        <v>739</v>
      </c>
      <c r="C66" s="720"/>
      <c r="D66" s="720"/>
      <c r="E66" s="717">
        <f t="shared" ref="E66:E74" si="20">C66+D66</f>
        <v>0</v>
      </c>
      <c r="F66" s="720"/>
      <c r="G66" s="720"/>
      <c r="H66" s="717">
        <f t="shared" ref="H66:H74" si="21">+E66-F66</f>
        <v>0</v>
      </c>
    </row>
    <row r="67" spans="1:8" x14ac:dyDescent="0.25">
      <c r="A67" s="718"/>
      <c r="B67" s="719" t="s">
        <v>740</v>
      </c>
      <c r="C67" s="720"/>
      <c r="D67" s="720"/>
      <c r="E67" s="717"/>
      <c r="F67" s="720"/>
      <c r="G67" s="720"/>
      <c r="H67" s="717">
        <f t="shared" si="21"/>
        <v>0</v>
      </c>
    </row>
    <row r="68" spans="1:8" x14ac:dyDescent="0.25">
      <c r="A68" s="718"/>
      <c r="B68" s="719" t="s">
        <v>741</v>
      </c>
      <c r="C68" s="720"/>
      <c r="D68" s="720"/>
      <c r="E68" s="717">
        <f t="shared" si="20"/>
        <v>0</v>
      </c>
      <c r="F68" s="720"/>
      <c r="G68" s="720"/>
      <c r="H68" s="717">
        <f t="shared" si="21"/>
        <v>0</v>
      </c>
    </row>
    <row r="69" spans="1:8" x14ac:dyDescent="0.25">
      <c r="A69" s="718"/>
      <c r="B69" s="719" t="s">
        <v>742</v>
      </c>
      <c r="C69" s="720"/>
      <c r="D69" s="720"/>
      <c r="E69" s="717">
        <f t="shared" si="20"/>
        <v>0</v>
      </c>
      <c r="F69" s="720"/>
      <c r="G69" s="720"/>
      <c r="H69" s="717">
        <f t="shared" si="21"/>
        <v>0</v>
      </c>
    </row>
    <row r="70" spans="1:8" x14ac:dyDescent="0.25">
      <c r="A70" s="718"/>
      <c r="B70" s="719" t="s">
        <v>743</v>
      </c>
      <c r="C70" s="720"/>
      <c r="D70" s="720"/>
      <c r="E70" s="717">
        <f t="shared" si="20"/>
        <v>0</v>
      </c>
      <c r="F70" s="720"/>
      <c r="G70" s="720"/>
      <c r="H70" s="717">
        <f t="shared" si="21"/>
        <v>0</v>
      </c>
    </row>
    <row r="71" spans="1:8" x14ac:dyDescent="0.25">
      <c r="A71" s="718"/>
      <c r="B71" s="719" t="s">
        <v>744</v>
      </c>
      <c r="C71" s="720"/>
      <c r="D71" s="720"/>
      <c r="E71" s="717">
        <f t="shared" si="20"/>
        <v>0</v>
      </c>
      <c r="F71" s="720"/>
      <c r="G71" s="720"/>
      <c r="H71" s="717">
        <f t="shared" si="21"/>
        <v>0</v>
      </c>
    </row>
    <row r="72" spans="1:8" x14ac:dyDescent="0.25">
      <c r="A72" s="718"/>
      <c r="B72" s="719" t="s">
        <v>745</v>
      </c>
      <c r="C72" s="720"/>
      <c r="D72" s="720"/>
      <c r="E72" s="717">
        <f t="shared" si="20"/>
        <v>0</v>
      </c>
      <c r="F72" s="720"/>
      <c r="G72" s="720"/>
      <c r="H72" s="717">
        <f t="shared" si="21"/>
        <v>0</v>
      </c>
    </row>
    <row r="73" spans="1:8" x14ac:dyDescent="0.25">
      <c r="A73" s="718"/>
      <c r="B73" s="719" t="s">
        <v>746</v>
      </c>
      <c r="C73" s="720"/>
      <c r="D73" s="720"/>
      <c r="E73" s="717">
        <f t="shared" si="20"/>
        <v>0</v>
      </c>
      <c r="F73" s="720"/>
      <c r="G73" s="720"/>
      <c r="H73" s="717">
        <f t="shared" si="21"/>
        <v>0</v>
      </c>
    </row>
    <row r="74" spans="1:8" x14ac:dyDescent="0.25">
      <c r="A74" s="718"/>
      <c r="B74" s="719" t="s">
        <v>747</v>
      </c>
      <c r="C74" s="720"/>
      <c r="D74" s="720"/>
      <c r="E74" s="717">
        <f t="shared" si="20"/>
        <v>0</v>
      </c>
      <c r="F74" s="720"/>
      <c r="G74" s="720"/>
      <c r="H74" s="717">
        <f t="shared" si="21"/>
        <v>0</v>
      </c>
    </row>
    <row r="75" spans="1:8" x14ac:dyDescent="0.25">
      <c r="A75" s="718"/>
      <c r="B75" s="719"/>
      <c r="C75" s="720"/>
      <c r="D75" s="720"/>
      <c r="E75" s="717"/>
      <c r="F75" s="720"/>
      <c r="G75" s="720"/>
      <c r="H75" s="717"/>
    </row>
    <row r="76" spans="1:8" x14ac:dyDescent="0.25">
      <c r="A76" s="718" t="s">
        <v>748</v>
      </c>
      <c r="B76" s="719"/>
      <c r="C76" s="724">
        <f>SUM(C77:C80)</f>
        <v>0</v>
      </c>
      <c r="D76" s="724">
        <f t="shared" ref="D76:H76" si="22">SUM(D77:D80)</f>
        <v>0</v>
      </c>
      <c r="E76" s="724">
        <f t="shared" si="22"/>
        <v>0</v>
      </c>
      <c r="F76" s="724">
        <f t="shared" si="22"/>
        <v>0</v>
      </c>
      <c r="G76" s="724">
        <f t="shared" si="22"/>
        <v>0</v>
      </c>
      <c r="H76" s="724">
        <f t="shared" si="22"/>
        <v>0</v>
      </c>
    </row>
    <row r="77" spans="1:8" x14ac:dyDescent="0.25">
      <c r="A77" s="718"/>
      <c r="B77" s="719" t="s">
        <v>749</v>
      </c>
      <c r="C77" s="720">
        <v>0</v>
      </c>
      <c r="D77" s="720"/>
      <c r="E77" s="717">
        <f t="shared" ref="E77:E80" si="23">C77+D77</f>
        <v>0</v>
      </c>
      <c r="F77" s="720"/>
      <c r="G77" s="720"/>
      <c r="H77" s="717">
        <f t="shared" ref="H77:H80" si="24">+E77-F77</f>
        <v>0</v>
      </c>
    </row>
    <row r="78" spans="1:8" x14ac:dyDescent="0.25">
      <c r="A78" s="718"/>
      <c r="B78" s="719" t="s">
        <v>750</v>
      </c>
      <c r="C78" s="720">
        <v>0</v>
      </c>
      <c r="D78" s="720"/>
      <c r="E78" s="717">
        <f t="shared" si="23"/>
        <v>0</v>
      </c>
      <c r="F78" s="720"/>
      <c r="G78" s="720"/>
      <c r="H78" s="717">
        <f t="shared" si="24"/>
        <v>0</v>
      </c>
    </row>
    <row r="79" spans="1:8" x14ac:dyDescent="0.25">
      <c r="A79" s="718"/>
      <c r="B79" s="719" t="s">
        <v>751</v>
      </c>
      <c r="C79" s="720">
        <v>0</v>
      </c>
      <c r="D79" s="720"/>
      <c r="E79" s="717">
        <f t="shared" si="23"/>
        <v>0</v>
      </c>
      <c r="F79" s="720"/>
      <c r="G79" s="720"/>
      <c r="H79" s="717">
        <f t="shared" si="24"/>
        <v>0</v>
      </c>
    </row>
    <row r="80" spans="1:8" x14ac:dyDescent="0.25">
      <c r="A80" s="718"/>
      <c r="B80" s="719" t="s">
        <v>752</v>
      </c>
      <c r="C80" s="720"/>
      <c r="D80" s="720"/>
      <c r="E80" s="717">
        <f t="shared" si="23"/>
        <v>0</v>
      </c>
      <c r="F80" s="720"/>
      <c r="G80" s="720"/>
      <c r="H80" s="717">
        <f t="shared" si="24"/>
        <v>0</v>
      </c>
    </row>
    <row r="81" spans="1:9" x14ac:dyDescent="0.25">
      <c r="A81" s="718"/>
      <c r="B81" s="719"/>
      <c r="C81" s="720"/>
      <c r="D81" s="720"/>
      <c r="E81" s="717"/>
      <c r="F81" s="720"/>
      <c r="G81" s="720"/>
      <c r="H81" s="717"/>
    </row>
    <row r="82" spans="1:9" ht="15.75" thickBot="1" x14ac:dyDescent="0.3">
      <c r="A82" s="726" t="s">
        <v>643</v>
      </c>
      <c r="B82" s="727"/>
      <c r="C82" s="741">
        <f t="shared" ref="C82:H82" si="25">+C9+C46</f>
        <v>14856481</v>
      </c>
      <c r="D82" s="741">
        <f t="shared" si="25"/>
        <v>15150656.279999999</v>
      </c>
      <c r="E82" s="741">
        <f t="shared" si="25"/>
        <v>30007137.280000001</v>
      </c>
      <c r="F82" s="741">
        <f t="shared" si="25"/>
        <v>25448022.18</v>
      </c>
      <c r="G82" s="741">
        <f t="shared" si="25"/>
        <v>25123902.210000001</v>
      </c>
      <c r="H82" s="741">
        <f t="shared" si="25"/>
        <v>4559115.1000000015</v>
      </c>
      <c r="I82" s="509" t="str">
        <f>IF((C82-'CPCA-II-11'!B44)&gt;0.9,"ERROR!!!!! EL MONTO NO COINCIDE CON LO REPORTADO EN EL FORMATO ETCA-II-11 EN EL TOTAL DEL GASTO","")</f>
        <v/>
      </c>
    </row>
    <row r="83" spans="1:9" x14ac:dyDescent="0.25">
      <c r="A83" s="730"/>
      <c r="B83" s="730"/>
      <c r="C83" s="731"/>
      <c r="D83" s="731"/>
      <c r="E83" s="732"/>
      <c r="F83" s="731"/>
      <c r="G83" s="731"/>
      <c r="H83" s="732"/>
      <c r="I83" s="509" t="str">
        <f>IF((D82-'CPCA-II-11'!C44)&gt;0.9,"ERROR!!!!! EL MONTO NO COINCIDE CON LO REPORTADO EN EL FORMATO ETCA-II-11 EN EL TOTAL DEL GASTO","")</f>
        <v/>
      </c>
    </row>
    <row r="84" spans="1:9" x14ac:dyDescent="0.25">
      <c r="A84" s="730"/>
      <c r="B84" s="730"/>
      <c r="C84" s="731"/>
      <c r="D84" s="731"/>
      <c r="E84" s="732"/>
      <c r="F84" s="731"/>
      <c r="G84" s="731"/>
      <c r="H84" s="732"/>
      <c r="I84" t="str">
        <f>IF((E82-'CPCA-II-11'!D44),"ERROR!!!!! EL MONTO NO COINCIDE CON LO REPORTADO EN EL FORMATO ETCA-II-11 EN EL TOTAL DEL GASTO","")</f>
        <v/>
      </c>
    </row>
    <row r="85" spans="1:9" x14ac:dyDescent="0.25">
      <c r="A85" s="730"/>
      <c r="B85" s="730"/>
      <c r="C85" s="731"/>
      <c r="D85" s="731"/>
      <c r="E85" s="732"/>
      <c r="F85" s="731"/>
      <c r="G85" s="731"/>
      <c r="H85" s="732"/>
      <c r="I85" t="str">
        <f>IF((F82-'CPCA-II-11'!E44)&gt;0.9,"ERROR!!!!! EL MONTO NO COINCIDE CON LO REPORTADO EN EL FORMATO ETCA-II-11 EN EL TOTAL DEL GASTO","")</f>
        <v/>
      </c>
    </row>
    <row r="86" spans="1:9" x14ac:dyDescent="0.25">
      <c r="A86" s="730"/>
      <c r="B86" s="730"/>
      <c r="C86" s="731"/>
      <c r="D86" s="731"/>
      <c r="E86" s="732"/>
      <c r="F86" s="731"/>
      <c r="G86" s="731"/>
      <c r="H86" s="732"/>
      <c r="I86" t="str">
        <f>IF((G82-'CPCA-II-11'!F44)&gt;0.9,"ERROR!!!!! EL MONTO NO COINCIDE CON LO REPORTADO EN EL FORMATO ETCA-II-11 EN EL TOTAL DEL GASTO","")</f>
        <v/>
      </c>
    </row>
    <row r="87" spans="1:9" x14ac:dyDescent="0.25">
      <c r="A87" s="730"/>
      <c r="B87" s="730"/>
      <c r="C87" s="731"/>
      <c r="D87" s="731"/>
      <c r="E87" s="732"/>
      <c r="F87" s="731"/>
      <c r="G87" s="731"/>
      <c r="H87" s="732"/>
      <c r="I87" t="str">
        <f>IF((H82-'CPCA-II-11'!G44)&gt;0.9,"ERROR!!!!! EL MONTO NO COINCIDE CON LO REPORTADO EN EL FORMATO ETCA-II-11 EN EL TOTAL DEL GASTO","")</f>
        <v/>
      </c>
    </row>
    <row r="88" spans="1:9" x14ac:dyDescent="0.25">
      <c r="A88" s="730"/>
      <c r="B88" s="730"/>
      <c r="C88" s="731"/>
      <c r="D88" s="731"/>
      <c r="E88" s="732"/>
      <c r="F88" s="731"/>
      <c r="G88" s="731"/>
      <c r="H88" s="732"/>
    </row>
  </sheetData>
  <sheetProtection formatColumns="0" formatRows="0" insertHyperlinks="0"/>
  <mergeCells count="13">
    <mergeCell ref="A8:B8"/>
    <mergeCell ref="A9:B9"/>
    <mergeCell ref="A10:B10"/>
    <mergeCell ref="A20:B20"/>
    <mergeCell ref="A29:B29"/>
    <mergeCell ref="A6:B7"/>
    <mergeCell ref="C6:G6"/>
    <mergeCell ref="H6:H7"/>
    <mergeCell ref="A1:H1"/>
    <mergeCell ref="A2:H2"/>
    <mergeCell ref="A3:H3"/>
    <mergeCell ref="A4:H4"/>
    <mergeCell ref="A5:H5"/>
  </mergeCells>
  <pageMargins left="0.19685039370078741" right="0.31496062992125984" top="0.74803149606299213" bottom="0.74803149606299213" header="0.31496062992125984" footer="0.31496062992125984"/>
  <pageSetup orientation="landscape" r:id="rId1"/>
  <rowBreaks count="1" manualBreakCount="1">
    <brk id="33" max="7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view="pageBreakPreview" topLeftCell="A190" zoomScaleNormal="112" zoomScaleSheetLayoutView="100" workbookViewId="0">
      <selection activeCell="D172" sqref="D172"/>
    </sheetView>
  </sheetViews>
  <sheetFormatPr baseColWidth="10" defaultColWidth="11.42578125" defaultRowHeight="16.5" x14ac:dyDescent="0.3"/>
  <cols>
    <col min="1" max="1" width="9.28515625" style="34" customWidth="1"/>
    <col min="2" max="2" width="39.7109375" style="6" customWidth="1"/>
    <col min="3" max="4" width="12.7109375" style="6" customWidth="1"/>
    <col min="5" max="5" width="12" style="6" customWidth="1"/>
    <col min="6" max="7" width="12.5703125" style="6" bestFit="1" customWidth="1"/>
    <col min="8" max="8" width="10.28515625" style="6" customWidth="1"/>
    <col min="9" max="9" width="9.42578125" style="6" customWidth="1"/>
    <col min="10" max="16384" width="11.42578125" style="3"/>
  </cols>
  <sheetData>
    <row r="1" spans="1:9" s="6" customFormat="1" x14ac:dyDescent="0.25">
      <c r="A1" s="1267" t="str">
        <f>'CPCA-I-01'!A1:G1</f>
        <v>Universidad Tecnológica de Guaymas</v>
      </c>
      <c r="B1" s="1267"/>
      <c r="C1" s="1267"/>
      <c r="D1" s="1267"/>
      <c r="E1" s="1267"/>
      <c r="F1" s="1267"/>
      <c r="G1" s="1267"/>
      <c r="H1" s="1267"/>
      <c r="I1" s="1267"/>
    </row>
    <row r="2" spans="1:9" s="31" customFormat="1" ht="15.75" x14ac:dyDescent="0.25">
      <c r="A2" s="1267" t="s">
        <v>500</v>
      </c>
      <c r="B2" s="1267"/>
      <c r="C2" s="1267"/>
      <c r="D2" s="1267"/>
      <c r="E2" s="1267"/>
      <c r="F2" s="1267"/>
      <c r="G2" s="1267"/>
      <c r="H2" s="1267"/>
      <c r="I2" s="1267"/>
    </row>
    <row r="3" spans="1:9" s="31" customFormat="1" ht="15.75" x14ac:dyDescent="0.25">
      <c r="A3" s="1267" t="s">
        <v>754</v>
      </c>
      <c r="B3" s="1267"/>
      <c r="C3" s="1267"/>
      <c r="D3" s="1267"/>
      <c r="E3" s="1267"/>
      <c r="F3" s="1267"/>
      <c r="G3" s="1267"/>
      <c r="H3" s="1267"/>
      <c r="I3" s="1267"/>
    </row>
    <row r="4" spans="1:9" s="31" customFormat="1" x14ac:dyDescent="0.25">
      <c r="A4" s="1268" t="str">
        <f>'CPCA-I-03'!A3:D3</f>
        <v>Del 01 de enero al 31 de diciembre de 2019</v>
      </c>
      <c r="B4" s="1268"/>
      <c r="C4" s="1268"/>
      <c r="D4" s="1268"/>
      <c r="E4" s="1268"/>
      <c r="F4" s="1268"/>
      <c r="G4" s="1268"/>
      <c r="H4" s="1268"/>
      <c r="I4" s="1268"/>
    </row>
    <row r="5" spans="1:9" s="32" customFormat="1" ht="17.25" thickBot="1" x14ac:dyDescent="0.3">
      <c r="A5" s="47"/>
      <c r="B5" s="47"/>
      <c r="C5" s="1269" t="s">
        <v>1096</v>
      </c>
      <c r="D5" s="1269"/>
      <c r="E5" s="1269"/>
      <c r="F5" s="47"/>
      <c r="G5" s="4"/>
      <c r="H5" s="1270"/>
      <c r="I5" s="1270"/>
    </row>
    <row r="6" spans="1:9" ht="38.25" customHeight="1" x14ac:dyDescent="0.3">
      <c r="A6" s="1262" t="s">
        <v>755</v>
      </c>
      <c r="B6" s="1263"/>
      <c r="C6" s="196" t="s">
        <v>503</v>
      </c>
      <c r="D6" s="196" t="s">
        <v>433</v>
      </c>
      <c r="E6" s="196" t="s">
        <v>504</v>
      </c>
      <c r="F6" s="197" t="s">
        <v>505</v>
      </c>
      <c r="G6" s="197" t="s">
        <v>506</v>
      </c>
      <c r="H6" s="196" t="s">
        <v>507</v>
      </c>
      <c r="I6" s="198" t="s">
        <v>756</v>
      </c>
    </row>
    <row r="7" spans="1:9" ht="18" customHeight="1" thickBot="1" x14ac:dyDescent="0.35">
      <c r="A7" s="1264"/>
      <c r="B7" s="1265"/>
      <c r="C7" s="288" t="s">
        <v>413</v>
      </c>
      <c r="D7" s="288" t="s">
        <v>414</v>
      </c>
      <c r="E7" s="288" t="s">
        <v>508</v>
      </c>
      <c r="F7" s="324" t="s">
        <v>416</v>
      </c>
      <c r="G7" s="324" t="s">
        <v>417</v>
      </c>
      <c r="H7" s="288" t="s">
        <v>509</v>
      </c>
      <c r="I7" s="289" t="s">
        <v>757</v>
      </c>
    </row>
    <row r="8" spans="1:9" ht="6" customHeight="1" x14ac:dyDescent="0.3">
      <c r="A8" s="317"/>
      <c r="B8" s="318"/>
      <c r="C8" s="319"/>
      <c r="D8" s="319"/>
      <c r="E8" s="319"/>
      <c r="F8" s="319"/>
      <c r="G8" s="319"/>
      <c r="H8" s="319"/>
      <c r="I8" s="320"/>
    </row>
    <row r="9" spans="1:9" ht="20.100000000000001" customHeight="1" x14ac:dyDescent="0.3">
      <c r="A9" s="321">
        <v>1000</v>
      </c>
      <c r="B9" s="322" t="s">
        <v>758</v>
      </c>
      <c r="C9" s="1029">
        <v>10537803</v>
      </c>
      <c r="D9" s="1029">
        <f>+D10+D14+D22+D25</f>
        <v>8185988.6799999997</v>
      </c>
      <c r="E9" s="448">
        <f>C9+D9</f>
        <v>18723791.68</v>
      </c>
      <c r="F9" s="1029">
        <v>17476134.470000003</v>
      </c>
      <c r="G9" s="1029">
        <v>17450206.149999999</v>
      </c>
      <c r="H9" s="448">
        <f>E9-F9</f>
        <v>1247657.2099999972</v>
      </c>
      <c r="I9" s="521">
        <f>IF(E9=0,"",F9/E9)</f>
        <v>0.9333651414562204</v>
      </c>
    </row>
    <row r="10" spans="1:9" s="35" customFormat="1" ht="27" customHeight="1" x14ac:dyDescent="0.2">
      <c r="A10" s="1022">
        <v>11000</v>
      </c>
      <c r="B10" s="322" t="s">
        <v>1165</v>
      </c>
      <c r="C10" s="1029">
        <v>8350363.7199999997</v>
      </c>
      <c r="D10" s="1029">
        <f>+D11</f>
        <v>5886064.1099999994</v>
      </c>
      <c r="E10" s="448">
        <f>C10+D10</f>
        <v>14236427.829999998</v>
      </c>
      <c r="F10" s="1029">
        <v>13282466.100000001</v>
      </c>
      <c r="G10" s="1029">
        <v>13282480.5</v>
      </c>
      <c r="H10" s="448">
        <f t="shared" ref="H10:H73" si="0">E10-F10</f>
        <v>953961.72999999672</v>
      </c>
      <c r="I10" s="521">
        <f t="shared" ref="I10:I73" si="1">IF(E10=0,"",F10/E10)</f>
        <v>0.93299149608374776</v>
      </c>
    </row>
    <row r="11" spans="1:9" s="35" customFormat="1" ht="17.25" customHeight="1" x14ac:dyDescent="0.2">
      <c r="A11" s="1023">
        <v>11300</v>
      </c>
      <c r="B11" s="323" t="s">
        <v>1166</v>
      </c>
      <c r="C11" s="1029">
        <v>8350363.7199999997</v>
      </c>
      <c r="D11" s="1029">
        <f>+D12+D13</f>
        <v>5886064.1099999994</v>
      </c>
      <c r="E11" s="448">
        <f t="shared" ref="E11:E74" si="2">C11+D11</f>
        <v>14236427.829999998</v>
      </c>
      <c r="F11" s="1029">
        <v>13282466.100000001</v>
      </c>
      <c r="G11" s="1029">
        <v>13282480.5</v>
      </c>
      <c r="H11" s="448">
        <f t="shared" si="0"/>
        <v>953961.72999999672</v>
      </c>
      <c r="I11" s="521">
        <f t="shared" si="1"/>
        <v>0.93299149608374776</v>
      </c>
    </row>
    <row r="12" spans="1:9" s="35" customFormat="1" ht="17.25" customHeight="1" x14ac:dyDescent="0.2">
      <c r="A12" s="1023">
        <v>11301</v>
      </c>
      <c r="B12" s="323" t="s">
        <v>1167</v>
      </c>
      <c r="C12" s="1029">
        <v>8054677.0599999996</v>
      </c>
      <c r="D12" s="1029">
        <v>5700488.5899999999</v>
      </c>
      <c r="E12" s="448">
        <f t="shared" si="2"/>
        <v>13755165.649999999</v>
      </c>
      <c r="F12" s="1029">
        <v>12821543.390000001</v>
      </c>
      <c r="G12" s="1029">
        <v>12821569.99</v>
      </c>
      <c r="H12" s="448">
        <f t="shared" si="0"/>
        <v>933622.25999999791</v>
      </c>
      <c r="I12" s="521">
        <f t="shared" si="1"/>
        <v>0.93212569853711669</v>
      </c>
    </row>
    <row r="13" spans="1:9" s="35" customFormat="1" ht="17.25" customHeight="1" x14ac:dyDescent="0.2">
      <c r="A13" s="1023">
        <v>11308</v>
      </c>
      <c r="B13" s="323" t="s">
        <v>1168</v>
      </c>
      <c r="C13" s="1029">
        <v>295686.65999999997</v>
      </c>
      <c r="D13" s="1029">
        <v>185575.52</v>
      </c>
      <c r="E13" s="448">
        <f t="shared" si="2"/>
        <v>481262.17999999993</v>
      </c>
      <c r="F13" s="1029">
        <v>460922.71</v>
      </c>
      <c r="G13" s="1029">
        <v>460910.51</v>
      </c>
      <c r="H13" s="448">
        <f t="shared" si="0"/>
        <v>20339.469999999914</v>
      </c>
      <c r="I13" s="521">
        <f t="shared" si="1"/>
        <v>0.95773723586590598</v>
      </c>
    </row>
    <row r="14" spans="1:9" s="35" customFormat="1" ht="17.25" customHeight="1" x14ac:dyDescent="0.2">
      <c r="A14" s="1022">
        <v>13000</v>
      </c>
      <c r="B14" s="322" t="s">
        <v>1169</v>
      </c>
      <c r="C14" s="1029">
        <v>1462103.28</v>
      </c>
      <c r="D14" s="1029">
        <f>+D15+D17+D20</f>
        <v>724043.9</v>
      </c>
      <c r="E14" s="448">
        <f t="shared" si="2"/>
        <v>2186147.1800000002</v>
      </c>
      <c r="F14" s="1029">
        <v>2052710.3300000003</v>
      </c>
      <c r="G14" s="1029">
        <v>2052710.3300000003</v>
      </c>
      <c r="H14" s="448">
        <f t="shared" si="0"/>
        <v>133436.84999999986</v>
      </c>
      <c r="I14" s="521">
        <f t="shared" si="1"/>
        <v>0.9389625496303502</v>
      </c>
    </row>
    <row r="15" spans="1:9" s="35" customFormat="1" ht="24.75" customHeight="1" x14ac:dyDescent="0.2">
      <c r="A15" s="1024">
        <v>13100</v>
      </c>
      <c r="B15" s="322" t="s">
        <v>1170</v>
      </c>
      <c r="C15" s="1029">
        <v>223855.25</v>
      </c>
      <c r="D15" s="1029">
        <f>+D16</f>
        <v>-135696.89000000001</v>
      </c>
      <c r="E15" s="448">
        <f t="shared" si="2"/>
        <v>88158.359999999986</v>
      </c>
      <c r="F15" s="1029">
        <v>81493.37</v>
      </c>
      <c r="G15" s="1029">
        <v>81493.37</v>
      </c>
      <c r="H15" s="448">
        <f t="shared" si="0"/>
        <v>6664.9899999999907</v>
      </c>
      <c r="I15" s="521">
        <f t="shared" si="1"/>
        <v>0.92439752735872138</v>
      </c>
    </row>
    <row r="16" spans="1:9" s="35" customFormat="1" ht="24" customHeight="1" x14ac:dyDescent="0.2">
      <c r="A16" s="1023">
        <v>13101</v>
      </c>
      <c r="B16" s="323" t="s">
        <v>1171</v>
      </c>
      <c r="C16" s="1029">
        <v>223855.25</v>
      </c>
      <c r="D16" s="1029">
        <v>-135696.89000000001</v>
      </c>
      <c r="E16" s="448">
        <f t="shared" si="2"/>
        <v>88158.359999999986</v>
      </c>
      <c r="F16" s="1029">
        <v>81493.37</v>
      </c>
      <c r="G16" s="1029">
        <v>81493.37</v>
      </c>
      <c r="H16" s="448">
        <f t="shared" si="0"/>
        <v>6664.9899999999907</v>
      </c>
      <c r="I16" s="521">
        <f t="shared" si="1"/>
        <v>0.92439752735872138</v>
      </c>
    </row>
    <row r="17" spans="1:9" s="35" customFormat="1" ht="24" customHeight="1" x14ac:dyDescent="0.2">
      <c r="A17" s="1024">
        <v>13200</v>
      </c>
      <c r="B17" s="322" t="s">
        <v>1172</v>
      </c>
      <c r="C17" s="1029">
        <v>1238248.03</v>
      </c>
      <c r="D17" s="1029">
        <f>+D18+D19</f>
        <v>841307.79</v>
      </c>
      <c r="E17" s="448">
        <f t="shared" si="2"/>
        <v>2079555.82</v>
      </c>
      <c r="F17" s="1029">
        <v>1956425.6400000001</v>
      </c>
      <c r="G17" s="1029">
        <v>1956425.6400000001</v>
      </c>
      <c r="H17" s="448">
        <f t="shared" si="0"/>
        <v>123130.17999999993</v>
      </c>
      <c r="I17" s="521">
        <f t="shared" si="1"/>
        <v>0.94079015392815957</v>
      </c>
    </row>
    <row r="18" spans="1:9" s="35" customFormat="1" ht="17.25" customHeight="1" x14ac:dyDescent="0.2">
      <c r="A18" s="1023">
        <v>13201</v>
      </c>
      <c r="B18" s="323" t="s">
        <v>1173</v>
      </c>
      <c r="C18" s="1029">
        <v>369672.42</v>
      </c>
      <c r="D18" s="1029">
        <v>263829.17</v>
      </c>
      <c r="E18" s="448">
        <f t="shared" si="2"/>
        <v>633501.59</v>
      </c>
      <c r="F18" s="1029">
        <v>603312.15</v>
      </c>
      <c r="G18" s="1029">
        <v>603312.15</v>
      </c>
      <c r="H18" s="448">
        <f t="shared" si="0"/>
        <v>30189.439999999944</v>
      </c>
      <c r="I18" s="521">
        <f t="shared" si="1"/>
        <v>0.95234512355367573</v>
      </c>
    </row>
    <row r="19" spans="1:9" s="35" customFormat="1" ht="17.25" customHeight="1" x14ac:dyDescent="0.2">
      <c r="A19" s="1023">
        <v>13202</v>
      </c>
      <c r="B19" s="323" t="s">
        <v>1174</v>
      </c>
      <c r="C19" s="1029">
        <v>868575.61</v>
      </c>
      <c r="D19" s="1029">
        <v>577478.62</v>
      </c>
      <c r="E19" s="448">
        <f t="shared" si="2"/>
        <v>1446054.23</v>
      </c>
      <c r="F19" s="1029">
        <v>1353113.49</v>
      </c>
      <c r="G19" s="1029">
        <v>1353113.49</v>
      </c>
      <c r="H19" s="448">
        <f t="shared" si="0"/>
        <v>92940.739999999991</v>
      </c>
      <c r="I19" s="521">
        <f t="shared" si="1"/>
        <v>0.93572803974301855</v>
      </c>
    </row>
    <row r="20" spans="1:9" s="35" customFormat="1" ht="17.25" customHeight="1" x14ac:dyDescent="0.2">
      <c r="A20" s="1024">
        <v>13400</v>
      </c>
      <c r="B20" s="322" t="s">
        <v>1175</v>
      </c>
      <c r="C20" s="1029">
        <v>0</v>
      </c>
      <c r="D20" s="1029">
        <f>+D21</f>
        <v>18433</v>
      </c>
      <c r="E20" s="448">
        <f t="shared" si="2"/>
        <v>18433</v>
      </c>
      <c r="F20" s="1029">
        <v>14791.32</v>
      </c>
      <c r="G20" s="1029">
        <v>14791.32</v>
      </c>
      <c r="H20" s="448">
        <f t="shared" si="0"/>
        <v>3641.6800000000003</v>
      </c>
      <c r="I20" s="521">
        <f t="shared" si="1"/>
        <v>0.80243693376010417</v>
      </c>
    </row>
    <row r="21" spans="1:9" s="35" customFormat="1" ht="17.25" customHeight="1" x14ac:dyDescent="0.2">
      <c r="A21" s="1023">
        <v>13407</v>
      </c>
      <c r="B21" s="323" t="s">
        <v>1176</v>
      </c>
      <c r="C21" s="1029">
        <v>0</v>
      </c>
      <c r="D21" s="1029">
        <v>18433</v>
      </c>
      <c r="E21" s="448">
        <f t="shared" si="2"/>
        <v>18433</v>
      </c>
      <c r="F21" s="1029">
        <v>14791.32</v>
      </c>
      <c r="G21" s="1029">
        <v>14791.32</v>
      </c>
      <c r="H21" s="448">
        <f t="shared" si="0"/>
        <v>3641.6800000000003</v>
      </c>
      <c r="I21" s="521">
        <f t="shared" si="1"/>
        <v>0.80243693376010417</v>
      </c>
    </row>
    <row r="22" spans="1:9" s="35" customFormat="1" ht="17.25" customHeight="1" x14ac:dyDescent="0.2">
      <c r="A22" s="1022">
        <v>14000</v>
      </c>
      <c r="B22" s="322" t="s">
        <v>1177</v>
      </c>
      <c r="C22" s="1029">
        <v>486446.28</v>
      </c>
      <c r="D22" s="1029">
        <f>+D23</f>
        <v>855367.7</v>
      </c>
      <c r="E22" s="448">
        <f t="shared" si="2"/>
        <v>1341813.98</v>
      </c>
      <c r="F22" s="1029">
        <v>1307281.51</v>
      </c>
      <c r="G22" s="1029">
        <v>1281342.94</v>
      </c>
      <c r="H22" s="448">
        <f t="shared" si="0"/>
        <v>34532.469999999972</v>
      </c>
      <c r="I22" s="521">
        <f t="shared" si="1"/>
        <v>0.97426433878710972</v>
      </c>
    </row>
    <row r="23" spans="1:9" s="35" customFormat="1" ht="29.25" customHeight="1" x14ac:dyDescent="0.2">
      <c r="A23" s="1025">
        <v>14400</v>
      </c>
      <c r="B23" s="322" t="s">
        <v>1178</v>
      </c>
      <c r="C23" s="1029">
        <v>486446.28</v>
      </c>
      <c r="D23" s="1029">
        <f>+D24</f>
        <v>855367.7</v>
      </c>
      <c r="E23" s="448">
        <f t="shared" si="2"/>
        <v>1341813.98</v>
      </c>
      <c r="F23" s="1029">
        <v>1307281.51</v>
      </c>
      <c r="G23" s="1029">
        <v>1281342.94</v>
      </c>
      <c r="H23" s="448">
        <f t="shared" si="0"/>
        <v>34532.469999999972</v>
      </c>
      <c r="I23" s="521">
        <f t="shared" si="1"/>
        <v>0.97426433878710972</v>
      </c>
    </row>
    <row r="24" spans="1:9" s="35" customFormat="1" ht="25.5" customHeight="1" x14ac:dyDescent="0.2">
      <c r="A24" s="1026">
        <v>14404</v>
      </c>
      <c r="B24" s="323" t="s">
        <v>1179</v>
      </c>
      <c r="C24" s="1029">
        <v>486446.28</v>
      </c>
      <c r="D24" s="1029">
        <v>855367.7</v>
      </c>
      <c r="E24" s="448">
        <f t="shared" si="2"/>
        <v>1341813.98</v>
      </c>
      <c r="F24" s="1029">
        <v>1307281.51</v>
      </c>
      <c r="G24" s="1029">
        <v>1281342.94</v>
      </c>
      <c r="H24" s="448">
        <f t="shared" si="0"/>
        <v>34532.469999999972</v>
      </c>
      <c r="I24" s="521">
        <f t="shared" si="1"/>
        <v>0.97426433878710972</v>
      </c>
    </row>
    <row r="25" spans="1:9" s="35" customFormat="1" ht="17.25" customHeight="1" x14ac:dyDescent="0.2">
      <c r="A25" s="1027">
        <v>15000</v>
      </c>
      <c r="B25" s="322" t="s">
        <v>1180</v>
      </c>
      <c r="C25" s="1029">
        <v>238889.71999999997</v>
      </c>
      <c r="D25" s="1029">
        <f>+D26+D29</f>
        <v>720512.97</v>
      </c>
      <c r="E25" s="448">
        <f t="shared" si="2"/>
        <v>959402.69</v>
      </c>
      <c r="F25" s="1029">
        <v>833676.53</v>
      </c>
      <c r="G25" s="1029">
        <v>833672.37999999989</v>
      </c>
      <c r="H25" s="448">
        <f t="shared" si="0"/>
        <v>125726.15999999992</v>
      </c>
      <c r="I25" s="521">
        <f t="shared" si="1"/>
        <v>0.86895371327341187</v>
      </c>
    </row>
    <row r="26" spans="1:9" s="35" customFormat="1" ht="17.25" customHeight="1" x14ac:dyDescent="0.2">
      <c r="A26" s="1025">
        <v>15200</v>
      </c>
      <c r="B26" s="322" t="s">
        <v>1181</v>
      </c>
      <c r="C26" s="1029">
        <v>122268.59</v>
      </c>
      <c r="D26" s="1029">
        <f>+D27+D28</f>
        <v>527082.9</v>
      </c>
      <c r="E26" s="448">
        <f t="shared" si="2"/>
        <v>649351.49</v>
      </c>
      <c r="F26" s="1029">
        <v>612896.59</v>
      </c>
      <c r="G26" s="1029">
        <v>612896.59</v>
      </c>
      <c r="H26" s="448">
        <f t="shared" si="0"/>
        <v>36454.900000000023</v>
      </c>
      <c r="I26" s="521">
        <f t="shared" si="1"/>
        <v>0.94385952667945672</v>
      </c>
    </row>
    <row r="27" spans="1:9" s="35" customFormat="1" ht="17.25" customHeight="1" x14ac:dyDescent="0.2">
      <c r="A27" s="1026">
        <v>15201</v>
      </c>
      <c r="B27" s="323" t="s">
        <v>1182</v>
      </c>
      <c r="C27" s="1029">
        <v>0</v>
      </c>
      <c r="D27" s="1029">
        <v>215461.16</v>
      </c>
      <c r="E27" s="448">
        <f t="shared" si="2"/>
        <v>215461.16</v>
      </c>
      <c r="F27" s="1029">
        <v>210142.77</v>
      </c>
      <c r="G27" s="1029">
        <v>210142.77</v>
      </c>
      <c r="H27" s="448">
        <f t="shared" si="0"/>
        <v>5318.390000000014</v>
      </c>
      <c r="I27" s="521">
        <f t="shared" si="1"/>
        <v>0.97531624725310118</v>
      </c>
    </row>
    <row r="28" spans="1:9" s="35" customFormat="1" ht="17.25" customHeight="1" x14ac:dyDescent="0.2">
      <c r="A28" s="1026">
        <v>15202</v>
      </c>
      <c r="B28" s="323" t="s">
        <v>1183</v>
      </c>
      <c r="C28" s="1029">
        <v>122268.59</v>
      </c>
      <c r="D28" s="1029">
        <v>311621.74</v>
      </c>
      <c r="E28" s="448">
        <f t="shared" si="2"/>
        <v>433890.32999999996</v>
      </c>
      <c r="F28" s="1029">
        <v>402753.82</v>
      </c>
      <c r="G28" s="1029">
        <v>402753.82</v>
      </c>
      <c r="H28" s="448">
        <f t="shared" si="0"/>
        <v>31136.509999999951</v>
      </c>
      <c r="I28" s="521">
        <f t="shared" si="1"/>
        <v>0.92823875563209723</v>
      </c>
    </row>
    <row r="29" spans="1:9" s="35" customFormat="1" ht="17.25" customHeight="1" x14ac:dyDescent="0.2">
      <c r="A29" s="1025">
        <v>15400</v>
      </c>
      <c r="B29" s="322" t="s">
        <v>1184</v>
      </c>
      <c r="C29" s="1029">
        <v>116621.12999999999</v>
      </c>
      <c r="D29" s="1029">
        <f>+D30+D31+D32+D33</f>
        <v>193430.07</v>
      </c>
      <c r="E29" s="448">
        <f t="shared" si="2"/>
        <v>310051.20000000001</v>
      </c>
      <c r="F29" s="1029">
        <v>220779.94</v>
      </c>
      <c r="G29" s="1029">
        <v>220775.78999999998</v>
      </c>
      <c r="H29" s="448">
        <f t="shared" si="0"/>
        <v>89271.260000000009</v>
      </c>
      <c r="I29" s="521">
        <f t="shared" si="1"/>
        <v>0.71207574748944691</v>
      </c>
    </row>
    <row r="30" spans="1:9" s="35" customFormat="1" ht="17.25" customHeight="1" x14ac:dyDescent="0.2">
      <c r="A30" s="1026">
        <v>15402</v>
      </c>
      <c r="B30" s="323" t="s">
        <v>1185</v>
      </c>
      <c r="C30" s="1029">
        <v>83401.039999999994</v>
      </c>
      <c r="D30" s="1029">
        <v>134175.99</v>
      </c>
      <c r="E30" s="448">
        <f t="shared" si="2"/>
        <v>217577.02999999997</v>
      </c>
      <c r="F30" s="1029">
        <v>163029.14000000001</v>
      </c>
      <c r="G30" s="1029">
        <v>163024.99</v>
      </c>
      <c r="H30" s="448">
        <f t="shared" si="0"/>
        <v>54547.889999999956</v>
      </c>
      <c r="I30" s="521">
        <f t="shared" si="1"/>
        <v>0.74929389375339872</v>
      </c>
    </row>
    <row r="31" spans="1:9" s="35" customFormat="1" ht="17.25" customHeight="1" x14ac:dyDescent="0.2">
      <c r="A31" s="1026">
        <v>15410</v>
      </c>
      <c r="B31" s="323" t="s">
        <v>1186</v>
      </c>
      <c r="C31" s="1029">
        <v>0</v>
      </c>
      <c r="D31" s="1029">
        <v>1970</v>
      </c>
      <c r="E31" s="448">
        <f t="shared" si="2"/>
        <v>1970</v>
      </c>
      <c r="F31" s="1029">
        <v>1970</v>
      </c>
      <c r="G31" s="1029">
        <v>1970</v>
      </c>
      <c r="H31" s="448">
        <f t="shared" si="0"/>
        <v>0</v>
      </c>
      <c r="I31" s="521">
        <f t="shared" si="1"/>
        <v>1</v>
      </c>
    </row>
    <row r="32" spans="1:9" s="35" customFormat="1" ht="17.25" customHeight="1" x14ac:dyDescent="0.2">
      <c r="A32" s="1026">
        <v>15411</v>
      </c>
      <c r="B32" s="323" t="s">
        <v>1187</v>
      </c>
      <c r="C32" s="1029">
        <v>33220.089999999997</v>
      </c>
      <c r="D32" s="1029">
        <v>22314.080000000002</v>
      </c>
      <c r="E32" s="448">
        <f t="shared" si="2"/>
        <v>55534.17</v>
      </c>
      <c r="F32" s="1029">
        <v>30990.799999999999</v>
      </c>
      <c r="G32" s="1029">
        <v>30990.799999999999</v>
      </c>
      <c r="H32" s="448">
        <f t="shared" si="0"/>
        <v>24543.37</v>
      </c>
      <c r="I32" s="521">
        <f t="shared" si="1"/>
        <v>0.55804921546500108</v>
      </c>
    </row>
    <row r="33" spans="1:9" s="35" customFormat="1" ht="24" customHeight="1" x14ac:dyDescent="0.2">
      <c r="A33" s="1026">
        <v>15413</v>
      </c>
      <c r="B33" s="323" t="s">
        <v>1188</v>
      </c>
      <c r="C33" s="1029">
        <v>0</v>
      </c>
      <c r="D33" s="1029">
        <v>34970</v>
      </c>
      <c r="E33" s="448">
        <f t="shared" si="2"/>
        <v>34970</v>
      </c>
      <c r="F33" s="1029">
        <v>24790</v>
      </c>
      <c r="G33" s="1029">
        <v>24790</v>
      </c>
      <c r="H33" s="448">
        <f t="shared" si="0"/>
        <v>10180</v>
      </c>
      <c r="I33" s="521">
        <f t="shared" si="1"/>
        <v>0.70889333714612524</v>
      </c>
    </row>
    <row r="34" spans="1:9" s="35" customFormat="1" ht="17.25" customHeight="1" x14ac:dyDescent="0.2">
      <c r="A34" s="1028" t="s">
        <v>1189</v>
      </c>
      <c r="B34" s="322" t="s">
        <v>1190</v>
      </c>
      <c r="C34" s="1029">
        <v>756915</v>
      </c>
      <c r="D34" s="1029">
        <f>+D35+D47+D52+D55+D70+D75+D78+D85</f>
        <v>815160.86</v>
      </c>
      <c r="E34" s="448">
        <f t="shared" si="2"/>
        <v>1572075.8599999999</v>
      </c>
      <c r="F34" s="1029">
        <v>1352476.41</v>
      </c>
      <c r="G34" s="1029">
        <v>1342670.01</v>
      </c>
      <c r="H34" s="448">
        <f t="shared" si="0"/>
        <v>219599.44999999995</v>
      </c>
      <c r="I34" s="521">
        <f t="shared" si="1"/>
        <v>0.8603124342867271</v>
      </c>
    </row>
    <row r="35" spans="1:9" s="35" customFormat="1" ht="24" customHeight="1" x14ac:dyDescent="0.2">
      <c r="A35" s="1027" t="s">
        <v>1191</v>
      </c>
      <c r="B35" s="322" t="s">
        <v>1192</v>
      </c>
      <c r="C35" s="1029">
        <v>342468.86</v>
      </c>
      <c r="D35" s="1029">
        <f>+D36+D38+D40+D42+D44</f>
        <v>590470.56000000006</v>
      </c>
      <c r="E35" s="448">
        <f t="shared" si="2"/>
        <v>932939.42</v>
      </c>
      <c r="F35" s="1029">
        <v>791837.25</v>
      </c>
      <c r="G35" s="1029">
        <v>785388</v>
      </c>
      <c r="H35" s="448">
        <f t="shared" si="0"/>
        <v>141102.17000000004</v>
      </c>
      <c r="I35" s="521">
        <f t="shared" si="1"/>
        <v>0.84875527073344159</v>
      </c>
    </row>
    <row r="36" spans="1:9" s="35" customFormat="1" ht="26.25" customHeight="1" x14ac:dyDescent="0.2">
      <c r="A36" s="1025" t="s">
        <v>1193</v>
      </c>
      <c r="B36" s="322" t="s">
        <v>1194</v>
      </c>
      <c r="C36" s="1029">
        <v>42656.44</v>
      </c>
      <c r="D36" s="1029">
        <f>+D37</f>
        <v>60906.6</v>
      </c>
      <c r="E36" s="448">
        <f t="shared" si="2"/>
        <v>103563.04000000001</v>
      </c>
      <c r="F36" s="1029">
        <v>90510.87</v>
      </c>
      <c r="G36" s="1029">
        <v>84061.62</v>
      </c>
      <c r="H36" s="448">
        <f t="shared" si="0"/>
        <v>13052.170000000013</v>
      </c>
      <c r="I36" s="521">
        <f t="shared" si="1"/>
        <v>0.87396884062113267</v>
      </c>
    </row>
    <row r="37" spans="1:9" s="35" customFormat="1" ht="23.25" customHeight="1" x14ac:dyDescent="0.2">
      <c r="A37" s="1026" t="s">
        <v>1195</v>
      </c>
      <c r="B37" s="323" t="s">
        <v>1194</v>
      </c>
      <c r="C37" s="1029">
        <v>42656.44</v>
      </c>
      <c r="D37" s="1029">
        <v>60906.6</v>
      </c>
      <c r="E37" s="448">
        <f t="shared" si="2"/>
        <v>103563.04000000001</v>
      </c>
      <c r="F37" s="1029">
        <v>90510.87</v>
      </c>
      <c r="G37" s="1029">
        <v>84061.62</v>
      </c>
      <c r="H37" s="448">
        <f t="shared" si="0"/>
        <v>13052.170000000013</v>
      </c>
      <c r="I37" s="521">
        <f t="shared" si="1"/>
        <v>0.87396884062113267</v>
      </c>
    </row>
    <row r="38" spans="1:9" s="35" customFormat="1" ht="24" customHeight="1" x14ac:dyDescent="0.2">
      <c r="A38" s="1025" t="s">
        <v>1196</v>
      </c>
      <c r="B38" s="322" t="s">
        <v>1197</v>
      </c>
      <c r="C38" s="1029">
        <v>143405.46</v>
      </c>
      <c r="D38" s="1029">
        <f>+D39</f>
        <v>237145.95</v>
      </c>
      <c r="E38" s="448">
        <f t="shared" si="2"/>
        <v>380551.41000000003</v>
      </c>
      <c r="F38" s="1029">
        <v>298003.8</v>
      </c>
      <c r="G38" s="1029">
        <v>298003.8</v>
      </c>
      <c r="H38" s="448">
        <f t="shared" si="0"/>
        <v>82547.610000000044</v>
      </c>
      <c r="I38" s="521">
        <f t="shared" si="1"/>
        <v>0.78308420930564926</v>
      </c>
    </row>
    <row r="39" spans="1:9" s="35" customFormat="1" ht="24" customHeight="1" x14ac:dyDescent="0.2">
      <c r="A39" s="1026" t="s">
        <v>1198</v>
      </c>
      <c r="B39" s="323" t="s">
        <v>1199</v>
      </c>
      <c r="C39" s="1029">
        <v>143405.46</v>
      </c>
      <c r="D39" s="1029">
        <v>237145.95</v>
      </c>
      <c r="E39" s="448">
        <f t="shared" si="2"/>
        <v>380551.41000000003</v>
      </c>
      <c r="F39" s="1029">
        <v>298003.8</v>
      </c>
      <c r="G39" s="1029">
        <v>298003.8</v>
      </c>
      <c r="H39" s="448">
        <f t="shared" si="0"/>
        <v>82547.610000000044</v>
      </c>
      <c r="I39" s="521">
        <f t="shared" si="1"/>
        <v>0.78308420930564926</v>
      </c>
    </row>
    <row r="40" spans="1:9" s="35" customFormat="1" ht="26.25" customHeight="1" x14ac:dyDescent="0.2">
      <c r="A40" s="1025">
        <v>21400</v>
      </c>
      <c r="B40" s="322" t="s">
        <v>1200</v>
      </c>
      <c r="C40" s="1029">
        <v>0</v>
      </c>
      <c r="D40" s="1029">
        <f>+D41</f>
        <v>9440.4</v>
      </c>
      <c r="E40" s="448">
        <f t="shared" si="2"/>
        <v>9440.4</v>
      </c>
      <c r="F40" s="1029">
        <v>9440.4</v>
      </c>
      <c r="G40" s="1029">
        <v>9440.4</v>
      </c>
      <c r="H40" s="448">
        <f t="shared" si="0"/>
        <v>0</v>
      </c>
      <c r="I40" s="521">
        <f t="shared" si="1"/>
        <v>1</v>
      </c>
    </row>
    <row r="41" spans="1:9" s="35" customFormat="1" ht="25.5" customHeight="1" x14ac:dyDescent="0.2">
      <c r="A41" s="1026">
        <v>21401</v>
      </c>
      <c r="B41" s="323" t="s">
        <v>1201</v>
      </c>
      <c r="C41" s="1029">
        <v>0</v>
      </c>
      <c r="D41" s="1029">
        <v>9440.4</v>
      </c>
      <c r="E41" s="448">
        <f t="shared" si="2"/>
        <v>9440.4</v>
      </c>
      <c r="F41" s="1029">
        <v>9440.4</v>
      </c>
      <c r="G41" s="1029">
        <v>9440.4</v>
      </c>
      <c r="H41" s="448">
        <f t="shared" si="0"/>
        <v>0</v>
      </c>
      <c r="I41" s="521">
        <f t="shared" si="1"/>
        <v>1</v>
      </c>
    </row>
    <row r="42" spans="1:9" s="35" customFormat="1" ht="17.25" customHeight="1" x14ac:dyDescent="0.2">
      <c r="A42" s="1025" t="s">
        <v>1202</v>
      </c>
      <c r="B42" s="322" t="s">
        <v>1203</v>
      </c>
      <c r="C42" s="1029">
        <v>67539.37</v>
      </c>
      <c r="D42" s="1029">
        <f>+D43</f>
        <v>63823.46</v>
      </c>
      <c r="E42" s="448">
        <f t="shared" si="2"/>
        <v>131362.82999999999</v>
      </c>
      <c r="F42" s="1029">
        <v>131319.63</v>
      </c>
      <c r="G42" s="1029">
        <v>131319.63</v>
      </c>
      <c r="H42" s="448">
        <f t="shared" si="0"/>
        <v>43.199999999982538</v>
      </c>
      <c r="I42" s="521">
        <f t="shared" si="1"/>
        <v>0.99967113984983436</v>
      </c>
    </row>
    <row r="43" spans="1:9" s="35" customFormat="1" ht="17.25" customHeight="1" x14ac:dyDescent="0.2">
      <c r="A43" s="1026" t="s">
        <v>1204</v>
      </c>
      <c r="B43" s="323" t="s">
        <v>1203</v>
      </c>
      <c r="C43" s="1029">
        <v>67539.37</v>
      </c>
      <c r="D43" s="1029">
        <v>63823.46</v>
      </c>
      <c r="E43" s="448">
        <f t="shared" si="2"/>
        <v>131362.82999999999</v>
      </c>
      <c r="F43" s="1029">
        <v>131319.63</v>
      </c>
      <c r="G43" s="1029">
        <v>131319.63</v>
      </c>
      <c r="H43" s="448">
        <f t="shared" si="0"/>
        <v>43.199999999982538</v>
      </c>
      <c r="I43" s="521">
        <f t="shared" si="1"/>
        <v>0.99967113984983436</v>
      </c>
    </row>
    <row r="44" spans="1:9" s="35" customFormat="1" ht="17.25" customHeight="1" x14ac:dyDescent="0.2">
      <c r="A44" s="1025" t="s">
        <v>1205</v>
      </c>
      <c r="B44" s="322" t="s">
        <v>1206</v>
      </c>
      <c r="C44" s="1029">
        <v>88867.59</v>
      </c>
      <c r="D44" s="1029">
        <f>+D45+D46</f>
        <v>219154.15</v>
      </c>
      <c r="E44" s="448">
        <f t="shared" si="2"/>
        <v>308021.74</v>
      </c>
      <c r="F44" s="1029">
        <v>262562.55</v>
      </c>
      <c r="G44" s="1029">
        <v>262562.55</v>
      </c>
      <c r="H44" s="448">
        <f t="shared" si="0"/>
        <v>45459.19</v>
      </c>
      <c r="I44" s="521">
        <f t="shared" si="1"/>
        <v>0.85241564442821471</v>
      </c>
    </row>
    <row r="45" spans="1:9" s="35" customFormat="1" ht="17.25" customHeight="1" x14ac:dyDescent="0.2">
      <c r="A45" s="1026" t="s">
        <v>1207</v>
      </c>
      <c r="B45" s="323" t="s">
        <v>1208</v>
      </c>
      <c r="C45" s="1029">
        <v>88867.59</v>
      </c>
      <c r="D45" s="1029">
        <v>214712.68</v>
      </c>
      <c r="E45" s="448">
        <f t="shared" si="2"/>
        <v>303580.27</v>
      </c>
      <c r="F45" s="1029">
        <v>258121.08</v>
      </c>
      <c r="G45" s="1029">
        <v>258121.08</v>
      </c>
      <c r="H45" s="448">
        <f t="shared" si="0"/>
        <v>45459.190000000031</v>
      </c>
      <c r="I45" s="521">
        <f t="shared" si="1"/>
        <v>0.85025644123710664</v>
      </c>
    </row>
    <row r="46" spans="1:9" s="35" customFormat="1" ht="27" customHeight="1" x14ac:dyDescent="0.2">
      <c r="A46" s="1026">
        <v>21702</v>
      </c>
      <c r="B46" s="323" t="s">
        <v>1209</v>
      </c>
      <c r="C46" s="1029">
        <v>0</v>
      </c>
      <c r="D46" s="1029">
        <v>4441.47</v>
      </c>
      <c r="E46" s="448">
        <f t="shared" si="2"/>
        <v>4441.47</v>
      </c>
      <c r="F46" s="1029">
        <v>4441.47</v>
      </c>
      <c r="G46" s="1029">
        <v>4441.47</v>
      </c>
      <c r="H46" s="448">
        <f t="shared" si="0"/>
        <v>0</v>
      </c>
      <c r="I46" s="521">
        <f t="shared" si="1"/>
        <v>1</v>
      </c>
    </row>
    <row r="47" spans="1:9" s="35" customFormat="1" ht="17.25" customHeight="1" x14ac:dyDescent="0.2">
      <c r="A47" s="1027" t="s">
        <v>1210</v>
      </c>
      <c r="B47" s="322" t="s">
        <v>1211</v>
      </c>
      <c r="C47" s="1029">
        <v>14843.35</v>
      </c>
      <c r="D47" s="1029">
        <f>+D48+D50</f>
        <v>179555.65</v>
      </c>
      <c r="E47" s="448">
        <f t="shared" si="2"/>
        <v>194399</v>
      </c>
      <c r="F47" s="1029">
        <v>194355</v>
      </c>
      <c r="G47" s="1029">
        <v>194355</v>
      </c>
      <c r="H47" s="448">
        <f t="shared" si="0"/>
        <v>44</v>
      </c>
      <c r="I47" s="521">
        <f t="shared" si="1"/>
        <v>0.99977366138714707</v>
      </c>
    </row>
    <row r="48" spans="1:9" s="35" customFormat="1" ht="17.25" customHeight="1" x14ac:dyDescent="0.2">
      <c r="A48" s="1025" t="s">
        <v>1212</v>
      </c>
      <c r="B48" s="322" t="s">
        <v>1213</v>
      </c>
      <c r="C48" s="1029">
        <v>14843.35</v>
      </c>
      <c r="D48" s="1029">
        <f>+D49</f>
        <v>178880.65</v>
      </c>
      <c r="E48" s="448">
        <f t="shared" si="2"/>
        <v>193724</v>
      </c>
      <c r="F48" s="1029">
        <v>193680</v>
      </c>
      <c r="G48" s="1029">
        <v>193680</v>
      </c>
      <c r="H48" s="448">
        <f t="shared" si="0"/>
        <v>44</v>
      </c>
      <c r="I48" s="521">
        <f t="shared" si="1"/>
        <v>0.99977287274679438</v>
      </c>
    </row>
    <row r="49" spans="1:9" s="35" customFormat="1" ht="17.25" customHeight="1" x14ac:dyDescent="0.2">
      <c r="A49" s="1026" t="s">
        <v>1214</v>
      </c>
      <c r="B49" s="323" t="s">
        <v>1215</v>
      </c>
      <c r="C49" s="1029">
        <v>14843.35</v>
      </c>
      <c r="D49" s="1029">
        <v>178880.65</v>
      </c>
      <c r="E49" s="448">
        <f t="shared" si="2"/>
        <v>193724</v>
      </c>
      <c r="F49" s="1029">
        <v>193680</v>
      </c>
      <c r="G49" s="1029">
        <v>193680</v>
      </c>
      <c r="H49" s="448">
        <f t="shared" si="0"/>
        <v>44</v>
      </c>
      <c r="I49" s="521">
        <f t="shared" si="1"/>
        <v>0.99977287274679438</v>
      </c>
    </row>
    <row r="50" spans="1:9" s="35" customFormat="1" ht="17.25" customHeight="1" x14ac:dyDescent="0.2">
      <c r="A50" s="1025" t="s">
        <v>1216</v>
      </c>
      <c r="B50" s="322" t="s">
        <v>1217</v>
      </c>
      <c r="C50" s="1029">
        <v>0</v>
      </c>
      <c r="D50" s="1029">
        <f>+D51</f>
        <v>675</v>
      </c>
      <c r="E50" s="448">
        <f t="shared" si="2"/>
        <v>675</v>
      </c>
      <c r="F50" s="1029">
        <v>675</v>
      </c>
      <c r="G50" s="1029">
        <v>675</v>
      </c>
      <c r="H50" s="448">
        <f t="shared" si="0"/>
        <v>0</v>
      </c>
      <c r="I50" s="521">
        <f t="shared" si="1"/>
        <v>1</v>
      </c>
    </row>
    <row r="51" spans="1:9" s="35" customFormat="1" ht="17.25" customHeight="1" x14ac:dyDescent="0.2">
      <c r="A51" s="1026" t="s">
        <v>1218</v>
      </c>
      <c r="B51" s="323" t="s">
        <v>1217</v>
      </c>
      <c r="C51" s="1029">
        <v>0</v>
      </c>
      <c r="D51" s="1029">
        <v>675</v>
      </c>
      <c r="E51" s="448">
        <f t="shared" si="2"/>
        <v>675</v>
      </c>
      <c r="F51" s="1029">
        <v>675</v>
      </c>
      <c r="G51" s="1029">
        <v>675</v>
      </c>
      <c r="H51" s="448">
        <f t="shared" si="0"/>
        <v>0</v>
      </c>
      <c r="I51" s="521">
        <f t="shared" si="1"/>
        <v>1</v>
      </c>
    </row>
    <row r="52" spans="1:9" s="35" customFormat="1" ht="27.75" customHeight="1" x14ac:dyDescent="0.2">
      <c r="A52" s="1027" t="s">
        <v>1219</v>
      </c>
      <c r="B52" s="322" t="s">
        <v>1220</v>
      </c>
      <c r="C52" s="1029">
        <v>10000</v>
      </c>
      <c r="D52" s="1029">
        <f>+D53</f>
        <v>-10000</v>
      </c>
      <c r="E52" s="448">
        <f t="shared" si="2"/>
        <v>0</v>
      </c>
      <c r="F52" s="1029">
        <v>0</v>
      </c>
      <c r="G52" s="1029">
        <v>0</v>
      </c>
      <c r="H52" s="448">
        <f t="shared" si="0"/>
        <v>0</v>
      </c>
      <c r="I52" s="521" t="str">
        <f t="shared" si="1"/>
        <v/>
      </c>
    </row>
    <row r="53" spans="1:9" s="35" customFormat="1" ht="25.5" customHeight="1" x14ac:dyDescent="0.2">
      <c r="A53" s="1025" t="s">
        <v>1221</v>
      </c>
      <c r="B53" s="322" t="s">
        <v>1222</v>
      </c>
      <c r="C53" s="1029">
        <v>10000</v>
      </c>
      <c r="D53" s="1029">
        <f>+D54</f>
        <v>-10000</v>
      </c>
      <c r="E53" s="448">
        <f t="shared" si="2"/>
        <v>0</v>
      </c>
      <c r="F53" s="1029">
        <v>0</v>
      </c>
      <c r="G53" s="1029">
        <v>0</v>
      </c>
      <c r="H53" s="448">
        <f t="shared" si="0"/>
        <v>0</v>
      </c>
      <c r="I53" s="521" t="str">
        <f t="shared" si="1"/>
        <v/>
      </c>
    </row>
    <row r="54" spans="1:9" s="35" customFormat="1" ht="25.5" customHeight="1" x14ac:dyDescent="0.2">
      <c r="A54" s="1026" t="s">
        <v>1223</v>
      </c>
      <c r="B54" s="323" t="s">
        <v>1222</v>
      </c>
      <c r="C54" s="1029">
        <v>10000</v>
      </c>
      <c r="D54" s="1029">
        <v>-10000</v>
      </c>
      <c r="E54" s="448">
        <f t="shared" si="2"/>
        <v>0</v>
      </c>
      <c r="F54" s="1029">
        <v>0</v>
      </c>
      <c r="G54" s="1029">
        <v>0</v>
      </c>
      <c r="H54" s="448">
        <f t="shared" si="0"/>
        <v>0</v>
      </c>
      <c r="I54" s="521" t="str">
        <f t="shared" si="1"/>
        <v/>
      </c>
    </row>
    <row r="55" spans="1:9" s="35" customFormat="1" ht="24" customHeight="1" x14ac:dyDescent="0.2">
      <c r="A55" s="1027" t="s">
        <v>1224</v>
      </c>
      <c r="B55" s="322" t="s">
        <v>1225</v>
      </c>
      <c r="C55" s="1029">
        <v>35822.78</v>
      </c>
      <c r="D55" s="1029">
        <f>+D56+D58+D60+D62+D64+D66+D68</f>
        <v>5292.9400000000005</v>
      </c>
      <c r="E55" s="448">
        <f t="shared" si="2"/>
        <v>41115.72</v>
      </c>
      <c r="F55" s="1029">
        <v>41115.72</v>
      </c>
      <c r="G55" s="1029">
        <v>41115.72</v>
      </c>
      <c r="H55" s="448">
        <f t="shared" si="0"/>
        <v>0</v>
      </c>
      <c r="I55" s="521">
        <f t="shared" si="1"/>
        <v>1</v>
      </c>
    </row>
    <row r="56" spans="1:9" s="35" customFormat="1" ht="17.25" customHeight="1" x14ac:dyDescent="0.2">
      <c r="A56" s="1025" t="s">
        <v>1226</v>
      </c>
      <c r="B56" s="322" t="s">
        <v>1227</v>
      </c>
      <c r="C56" s="1029">
        <v>1500</v>
      </c>
      <c r="D56" s="1029">
        <f>+D57</f>
        <v>12673.88</v>
      </c>
      <c r="E56" s="448">
        <f t="shared" si="2"/>
        <v>14173.88</v>
      </c>
      <c r="F56" s="1029">
        <v>14173.88</v>
      </c>
      <c r="G56" s="1029">
        <v>14173.88</v>
      </c>
      <c r="H56" s="448">
        <f t="shared" si="0"/>
        <v>0</v>
      </c>
      <c r="I56" s="521">
        <f t="shared" si="1"/>
        <v>1</v>
      </c>
    </row>
    <row r="57" spans="1:9" s="35" customFormat="1" ht="17.25" customHeight="1" x14ac:dyDescent="0.2">
      <c r="A57" s="1026" t="s">
        <v>1228</v>
      </c>
      <c r="B57" s="323" t="s">
        <v>1227</v>
      </c>
      <c r="C57" s="1029">
        <v>1500</v>
      </c>
      <c r="D57" s="1029">
        <v>12673.88</v>
      </c>
      <c r="E57" s="448">
        <f t="shared" si="2"/>
        <v>14173.88</v>
      </c>
      <c r="F57" s="1029">
        <v>14173.88</v>
      </c>
      <c r="G57" s="1029">
        <v>14173.88</v>
      </c>
      <c r="H57" s="448">
        <f t="shared" si="0"/>
        <v>0</v>
      </c>
      <c r="I57" s="521">
        <f t="shared" si="1"/>
        <v>1</v>
      </c>
    </row>
    <row r="58" spans="1:9" s="35" customFormat="1" ht="17.25" customHeight="1" x14ac:dyDescent="0.2">
      <c r="A58" s="1025" t="s">
        <v>1229</v>
      </c>
      <c r="B58" s="322" t="s">
        <v>1230</v>
      </c>
      <c r="C58" s="1029">
        <v>0</v>
      </c>
      <c r="D58" s="1029">
        <f>+D59</f>
        <v>15056.8</v>
      </c>
      <c r="E58" s="448">
        <f t="shared" si="2"/>
        <v>15056.8</v>
      </c>
      <c r="F58" s="1029">
        <v>15056.8</v>
      </c>
      <c r="G58" s="1029">
        <v>15056.8</v>
      </c>
      <c r="H58" s="448">
        <f t="shared" si="0"/>
        <v>0</v>
      </c>
      <c r="I58" s="521">
        <f t="shared" si="1"/>
        <v>1</v>
      </c>
    </row>
    <row r="59" spans="1:9" s="35" customFormat="1" ht="17.25" customHeight="1" x14ac:dyDescent="0.2">
      <c r="A59" s="1026" t="s">
        <v>1231</v>
      </c>
      <c r="B59" s="323" t="s">
        <v>1230</v>
      </c>
      <c r="C59" s="1029">
        <v>0</v>
      </c>
      <c r="D59" s="1029">
        <v>15056.8</v>
      </c>
      <c r="E59" s="448">
        <f t="shared" si="2"/>
        <v>15056.8</v>
      </c>
      <c r="F59" s="1029">
        <v>15056.8</v>
      </c>
      <c r="G59" s="1029">
        <v>15056.8</v>
      </c>
      <c r="H59" s="448">
        <f t="shared" si="0"/>
        <v>0</v>
      </c>
      <c r="I59" s="521">
        <f t="shared" si="1"/>
        <v>1</v>
      </c>
    </row>
    <row r="60" spans="1:9" s="35" customFormat="1" ht="17.25" customHeight="1" x14ac:dyDescent="0.2">
      <c r="A60" s="1025" t="s">
        <v>1232</v>
      </c>
      <c r="B60" s="322" t="s">
        <v>1233</v>
      </c>
      <c r="C60" s="1029">
        <v>2132.62</v>
      </c>
      <c r="D60" s="1029">
        <v>-2132.62</v>
      </c>
      <c r="E60" s="448">
        <f t="shared" si="2"/>
        <v>0</v>
      </c>
      <c r="F60" s="1029">
        <v>0</v>
      </c>
      <c r="G60" s="1029">
        <v>0</v>
      </c>
      <c r="H60" s="448">
        <f t="shared" si="0"/>
        <v>0</v>
      </c>
      <c r="I60" s="521" t="str">
        <f t="shared" si="1"/>
        <v/>
      </c>
    </row>
    <row r="61" spans="1:9" s="35" customFormat="1" ht="17.25" customHeight="1" x14ac:dyDescent="0.2">
      <c r="A61" s="1026" t="s">
        <v>1234</v>
      </c>
      <c r="B61" s="323" t="s">
        <v>1233</v>
      </c>
      <c r="C61" s="1029">
        <v>2132.62</v>
      </c>
      <c r="D61" s="1029">
        <v>-2132.62</v>
      </c>
      <c r="E61" s="448">
        <f t="shared" si="2"/>
        <v>0</v>
      </c>
      <c r="F61" s="1029">
        <v>0</v>
      </c>
      <c r="G61" s="1029">
        <v>0</v>
      </c>
      <c r="H61" s="448">
        <f t="shared" si="0"/>
        <v>0</v>
      </c>
      <c r="I61" s="521" t="str">
        <f t="shared" si="1"/>
        <v/>
      </c>
    </row>
    <row r="62" spans="1:9" s="35" customFormat="1" ht="17.25" customHeight="1" x14ac:dyDescent="0.2">
      <c r="A62" s="1025" t="s">
        <v>1235</v>
      </c>
      <c r="B62" s="322" t="s">
        <v>1236</v>
      </c>
      <c r="C62" s="1029">
        <v>1599.47</v>
      </c>
      <c r="D62" s="1029">
        <f>+D63</f>
        <v>1657.91</v>
      </c>
      <c r="E62" s="448">
        <f t="shared" si="2"/>
        <v>3257.38</v>
      </c>
      <c r="F62" s="1029">
        <v>3257.38</v>
      </c>
      <c r="G62" s="1029">
        <v>3257.38</v>
      </c>
      <c r="H62" s="448">
        <f t="shared" si="0"/>
        <v>0</v>
      </c>
      <c r="I62" s="521">
        <f t="shared" si="1"/>
        <v>1</v>
      </c>
    </row>
    <row r="63" spans="1:9" s="35" customFormat="1" ht="17.25" customHeight="1" x14ac:dyDescent="0.2">
      <c r="A63" s="1026" t="s">
        <v>1237</v>
      </c>
      <c r="B63" s="323" t="s">
        <v>1236</v>
      </c>
      <c r="C63" s="1029">
        <v>1599.47</v>
      </c>
      <c r="D63" s="1029">
        <v>1657.91</v>
      </c>
      <c r="E63" s="448">
        <f t="shared" si="2"/>
        <v>3257.38</v>
      </c>
      <c r="F63" s="1029">
        <v>3257.38</v>
      </c>
      <c r="G63" s="1029">
        <v>3257.38</v>
      </c>
      <c r="H63" s="448">
        <f t="shared" si="0"/>
        <v>0</v>
      </c>
      <c r="I63" s="521">
        <f t="shared" si="1"/>
        <v>1</v>
      </c>
    </row>
    <row r="64" spans="1:9" s="35" customFormat="1" ht="17.25" customHeight="1" x14ac:dyDescent="0.2">
      <c r="A64" s="1025">
        <v>24700</v>
      </c>
      <c r="B64" s="322" t="s">
        <v>1238</v>
      </c>
      <c r="C64" s="1029">
        <v>1500</v>
      </c>
      <c r="D64" s="1029">
        <v>-1500</v>
      </c>
      <c r="E64" s="448">
        <f t="shared" si="2"/>
        <v>0</v>
      </c>
      <c r="F64" s="1029">
        <v>0</v>
      </c>
      <c r="G64" s="1029">
        <v>0</v>
      </c>
      <c r="H64" s="448">
        <f t="shared" si="0"/>
        <v>0</v>
      </c>
      <c r="I64" s="521" t="str">
        <f t="shared" si="1"/>
        <v/>
      </c>
    </row>
    <row r="65" spans="1:9" s="35" customFormat="1" ht="17.25" customHeight="1" x14ac:dyDescent="0.2">
      <c r="A65" s="1026">
        <v>24701</v>
      </c>
      <c r="B65" s="323" t="s">
        <v>1238</v>
      </c>
      <c r="C65" s="1029">
        <v>1500</v>
      </c>
      <c r="D65" s="1029">
        <v>-1500</v>
      </c>
      <c r="E65" s="448">
        <f t="shared" si="2"/>
        <v>0</v>
      </c>
      <c r="F65" s="1029">
        <v>0</v>
      </c>
      <c r="G65" s="1029">
        <v>0</v>
      </c>
      <c r="H65" s="448">
        <f t="shared" si="0"/>
        <v>0</v>
      </c>
      <c r="I65" s="521" t="str">
        <f t="shared" si="1"/>
        <v/>
      </c>
    </row>
    <row r="66" spans="1:9" s="35" customFormat="1" ht="17.25" customHeight="1" x14ac:dyDescent="0.2">
      <c r="A66" s="1025" t="s">
        <v>1239</v>
      </c>
      <c r="B66" s="322" t="s">
        <v>1240</v>
      </c>
      <c r="C66" s="1029">
        <v>17615.47</v>
      </c>
      <c r="D66" s="1029">
        <v>-17615.47</v>
      </c>
      <c r="E66" s="448">
        <f t="shared" si="2"/>
        <v>0</v>
      </c>
      <c r="F66" s="1029">
        <v>0</v>
      </c>
      <c r="G66" s="1029">
        <v>0</v>
      </c>
      <c r="H66" s="448">
        <f t="shared" si="0"/>
        <v>0</v>
      </c>
      <c r="I66" s="521" t="str">
        <f t="shared" si="1"/>
        <v/>
      </c>
    </row>
    <row r="67" spans="1:9" s="35" customFormat="1" ht="17.25" customHeight="1" x14ac:dyDescent="0.2">
      <c r="A67" s="1026" t="s">
        <v>1241</v>
      </c>
      <c r="B67" s="323" t="s">
        <v>1240</v>
      </c>
      <c r="C67" s="1029">
        <v>17615.47</v>
      </c>
      <c r="D67" s="1029">
        <v>-17615.47</v>
      </c>
      <c r="E67" s="448">
        <f t="shared" si="2"/>
        <v>0</v>
      </c>
      <c r="F67" s="1029">
        <v>0</v>
      </c>
      <c r="G67" s="1029">
        <v>0</v>
      </c>
      <c r="H67" s="448">
        <f t="shared" si="0"/>
        <v>0</v>
      </c>
      <c r="I67" s="521" t="str">
        <f t="shared" si="1"/>
        <v/>
      </c>
    </row>
    <row r="68" spans="1:9" s="35" customFormat="1" ht="24.75" customHeight="1" x14ac:dyDescent="0.2">
      <c r="A68" s="1025" t="s">
        <v>1242</v>
      </c>
      <c r="B68" s="322" t="s">
        <v>1243</v>
      </c>
      <c r="C68" s="1029">
        <v>11475.22</v>
      </c>
      <c r="D68" s="1029">
        <v>-2847.56</v>
      </c>
      <c r="E68" s="448">
        <f t="shared" si="2"/>
        <v>8627.66</v>
      </c>
      <c r="F68" s="1029">
        <v>8627.66</v>
      </c>
      <c r="G68" s="1029">
        <v>8627.66</v>
      </c>
      <c r="H68" s="448">
        <f t="shared" si="0"/>
        <v>0</v>
      </c>
      <c r="I68" s="521">
        <f t="shared" si="1"/>
        <v>1</v>
      </c>
    </row>
    <row r="69" spans="1:9" s="35" customFormat="1" ht="25.5" customHeight="1" x14ac:dyDescent="0.2">
      <c r="A69" s="1026" t="s">
        <v>1244</v>
      </c>
      <c r="B69" s="323" t="s">
        <v>1243</v>
      </c>
      <c r="C69" s="1029">
        <v>11475.22</v>
      </c>
      <c r="D69" s="1029">
        <v>-2847.56</v>
      </c>
      <c r="E69" s="448">
        <f t="shared" si="2"/>
        <v>8627.66</v>
      </c>
      <c r="F69" s="1029">
        <v>8627.66</v>
      </c>
      <c r="G69" s="1029">
        <v>8627.66</v>
      </c>
      <c r="H69" s="448">
        <f t="shared" si="0"/>
        <v>0</v>
      </c>
      <c r="I69" s="521">
        <f t="shared" si="1"/>
        <v>1</v>
      </c>
    </row>
    <row r="70" spans="1:9" s="35" customFormat="1" ht="24.75" customHeight="1" x14ac:dyDescent="0.2">
      <c r="A70" s="1027" t="s">
        <v>1245</v>
      </c>
      <c r="B70" s="322" t="s">
        <v>1246</v>
      </c>
      <c r="C70" s="1029">
        <v>3048.3</v>
      </c>
      <c r="D70" s="1029">
        <f>+D71+D73</f>
        <v>-1436.6200000000001</v>
      </c>
      <c r="E70" s="448">
        <f t="shared" si="2"/>
        <v>1611.68</v>
      </c>
      <c r="F70" s="1029">
        <v>1611.68</v>
      </c>
      <c r="G70" s="1029">
        <v>1611.68</v>
      </c>
      <c r="H70" s="448">
        <f t="shared" si="0"/>
        <v>0</v>
      </c>
      <c r="I70" s="521">
        <f t="shared" si="1"/>
        <v>1</v>
      </c>
    </row>
    <row r="71" spans="1:9" s="35" customFormat="1" ht="17.25" customHeight="1" x14ac:dyDescent="0.2">
      <c r="A71" s="1025" t="s">
        <v>1247</v>
      </c>
      <c r="B71" s="322" t="s">
        <v>1248</v>
      </c>
      <c r="C71" s="1029">
        <v>3048.3</v>
      </c>
      <c r="D71" s="1029">
        <f>+D72</f>
        <v>-3048.3</v>
      </c>
      <c r="E71" s="448">
        <f t="shared" si="2"/>
        <v>0</v>
      </c>
      <c r="F71" s="1029">
        <v>0</v>
      </c>
      <c r="G71" s="1029">
        <v>0</v>
      </c>
      <c r="H71" s="448">
        <f t="shared" si="0"/>
        <v>0</v>
      </c>
      <c r="I71" s="521" t="str">
        <f t="shared" si="1"/>
        <v/>
      </c>
    </row>
    <row r="72" spans="1:9" s="35" customFormat="1" ht="17.25" customHeight="1" x14ac:dyDescent="0.2">
      <c r="A72" s="1026" t="s">
        <v>1249</v>
      </c>
      <c r="B72" s="323" t="s">
        <v>1248</v>
      </c>
      <c r="C72" s="1029">
        <v>3048.3</v>
      </c>
      <c r="D72" s="1029">
        <v>-3048.3</v>
      </c>
      <c r="E72" s="448">
        <f t="shared" si="2"/>
        <v>0</v>
      </c>
      <c r="F72" s="1029">
        <v>0</v>
      </c>
      <c r="G72" s="1029">
        <v>0</v>
      </c>
      <c r="H72" s="448">
        <f t="shared" si="0"/>
        <v>0</v>
      </c>
      <c r="I72" s="521" t="str">
        <f t="shared" si="1"/>
        <v/>
      </c>
    </row>
    <row r="73" spans="1:9" s="35" customFormat="1" ht="23.25" customHeight="1" x14ac:dyDescent="0.2">
      <c r="A73" s="1025">
        <v>25400</v>
      </c>
      <c r="B73" s="322" t="s">
        <v>1250</v>
      </c>
      <c r="C73" s="1029">
        <v>0</v>
      </c>
      <c r="D73" s="1029">
        <v>1611.68</v>
      </c>
      <c r="E73" s="448">
        <f t="shared" si="2"/>
        <v>1611.68</v>
      </c>
      <c r="F73" s="1029">
        <v>1611.68</v>
      </c>
      <c r="G73" s="1029">
        <v>1611.68</v>
      </c>
      <c r="H73" s="448">
        <f t="shared" si="0"/>
        <v>0</v>
      </c>
      <c r="I73" s="521">
        <f t="shared" si="1"/>
        <v>1</v>
      </c>
    </row>
    <row r="74" spans="1:9" s="35" customFormat="1" ht="24" customHeight="1" x14ac:dyDescent="0.2">
      <c r="A74" s="1026">
        <v>25401</v>
      </c>
      <c r="B74" s="323" t="s">
        <v>1250</v>
      </c>
      <c r="C74" s="1029">
        <v>0</v>
      </c>
      <c r="D74" s="1029">
        <v>1611.68</v>
      </c>
      <c r="E74" s="448">
        <f t="shared" si="2"/>
        <v>1611.68</v>
      </c>
      <c r="F74" s="1029">
        <v>1611.68</v>
      </c>
      <c r="G74" s="1029">
        <v>1611.68</v>
      </c>
      <c r="H74" s="448">
        <f t="shared" ref="H74:H137" si="3">E74-F74</f>
        <v>0</v>
      </c>
      <c r="I74" s="521">
        <f t="shared" ref="I74:I137" si="4">IF(E74=0,"",F74/E74)</f>
        <v>1</v>
      </c>
    </row>
    <row r="75" spans="1:9" s="35" customFormat="1" ht="17.25" customHeight="1" x14ac:dyDescent="0.2">
      <c r="A75" s="1027" t="s">
        <v>1251</v>
      </c>
      <c r="B75" s="322" t="s">
        <v>1252</v>
      </c>
      <c r="C75" s="1029">
        <v>323957.74</v>
      </c>
      <c r="D75" s="1029">
        <f>+D76</f>
        <v>2797.41</v>
      </c>
      <c r="E75" s="448">
        <f t="shared" ref="E75:E138" si="5">C75+D75</f>
        <v>326755.14999999997</v>
      </c>
      <c r="F75" s="1029">
        <v>268319.57</v>
      </c>
      <c r="G75" s="1029">
        <v>264962.42</v>
      </c>
      <c r="H75" s="448">
        <f t="shared" si="3"/>
        <v>58435.579999999958</v>
      </c>
      <c r="I75" s="521">
        <f t="shared" si="4"/>
        <v>0.82116401225810831</v>
      </c>
    </row>
    <row r="76" spans="1:9" s="35" customFormat="1" ht="17.25" customHeight="1" x14ac:dyDescent="0.2">
      <c r="A76" s="1025" t="s">
        <v>1253</v>
      </c>
      <c r="B76" s="322" t="s">
        <v>1252</v>
      </c>
      <c r="C76" s="1029">
        <v>323957.74</v>
      </c>
      <c r="D76" s="1029">
        <f>+D77</f>
        <v>2797.41</v>
      </c>
      <c r="E76" s="448">
        <f t="shared" si="5"/>
        <v>326755.14999999997</v>
      </c>
      <c r="F76" s="1029">
        <v>268319.57</v>
      </c>
      <c r="G76" s="1029">
        <v>264962.42</v>
      </c>
      <c r="H76" s="448">
        <f t="shared" si="3"/>
        <v>58435.579999999958</v>
      </c>
      <c r="I76" s="521">
        <f t="shared" si="4"/>
        <v>0.82116401225810831</v>
      </c>
    </row>
    <row r="77" spans="1:9" s="35" customFormat="1" ht="17.25" customHeight="1" x14ac:dyDescent="0.2">
      <c r="A77" s="1026" t="s">
        <v>1254</v>
      </c>
      <c r="B77" s="323" t="s">
        <v>1255</v>
      </c>
      <c r="C77" s="1029">
        <v>323957.74</v>
      </c>
      <c r="D77" s="1029">
        <v>2797.41</v>
      </c>
      <c r="E77" s="448">
        <f t="shared" si="5"/>
        <v>326755.14999999997</v>
      </c>
      <c r="F77" s="1029">
        <v>268319.57</v>
      </c>
      <c r="G77" s="1029">
        <v>264962.42</v>
      </c>
      <c r="H77" s="448">
        <f t="shared" si="3"/>
        <v>58435.579999999958</v>
      </c>
      <c r="I77" s="521">
        <f t="shared" si="4"/>
        <v>0.82116401225810831</v>
      </c>
    </row>
    <row r="78" spans="1:9" s="35" customFormat="1" ht="25.5" customHeight="1" x14ac:dyDescent="0.2">
      <c r="A78" s="1027" t="s">
        <v>1256</v>
      </c>
      <c r="B78" s="322" t="s">
        <v>1257</v>
      </c>
      <c r="C78" s="1029">
        <v>22108.35</v>
      </c>
      <c r="D78" s="1029">
        <f>+D79+D81+D83</f>
        <v>12558.820000000002</v>
      </c>
      <c r="E78" s="448">
        <f t="shared" si="5"/>
        <v>34667.17</v>
      </c>
      <c r="F78" s="1029">
        <v>34667.17</v>
      </c>
      <c r="G78" s="1029">
        <v>34667.17</v>
      </c>
      <c r="H78" s="448">
        <f t="shared" si="3"/>
        <v>0</v>
      </c>
      <c r="I78" s="521">
        <f t="shared" si="4"/>
        <v>1</v>
      </c>
    </row>
    <row r="79" spans="1:9" s="35" customFormat="1" ht="17.25" customHeight="1" x14ac:dyDescent="0.2">
      <c r="A79" s="1025" t="s">
        <v>1258</v>
      </c>
      <c r="B79" s="322" t="s">
        <v>1259</v>
      </c>
      <c r="C79" s="1029">
        <v>8843.34</v>
      </c>
      <c r="D79" s="1029">
        <f>+D80</f>
        <v>16421.45</v>
      </c>
      <c r="E79" s="448">
        <f t="shared" si="5"/>
        <v>25264.79</v>
      </c>
      <c r="F79" s="1029">
        <v>25264.79</v>
      </c>
      <c r="G79" s="1029">
        <v>25264.79</v>
      </c>
      <c r="H79" s="448">
        <f t="shared" si="3"/>
        <v>0</v>
      </c>
      <c r="I79" s="521">
        <f t="shared" si="4"/>
        <v>1</v>
      </c>
    </row>
    <row r="80" spans="1:9" s="35" customFormat="1" ht="17.25" customHeight="1" x14ac:dyDescent="0.2">
      <c r="A80" s="1026" t="s">
        <v>1260</v>
      </c>
      <c r="B80" s="323" t="s">
        <v>1261</v>
      </c>
      <c r="C80" s="1029">
        <v>8843.34</v>
      </c>
      <c r="D80" s="1029">
        <v>16421.45</v>
      </c>
      <c r="E80" s="448">
        <f t="shared" si="5"/>
        <v>25264.79</v>
      </c>
      <c r="F80" s="1029">
        <v>25264.79</v>
      </c>
      <c r="G80" s="1029">
        <v>25264.79</v>
      </c>
      <c r="H80" s="448">
        <f t="shared" si="3"/>
        <v>0</v>
      </c>
      <c r="I80" s="521">
        <f t="shared" si="4"/>
        <v>1</v>
      </c>
    </row>
    <row r="81" spans="1:9" s="35" customFormat="1" ht="17.25" customHeight="1" x14ac:dyDescent="0.2">
      <c r="A81" s="1025" t="s">
        <v>1262</v>
      </c>
      <c r="B81" s="322" t="s">
        <v>1263</v>
      </c>
      <c r="C81" s="1029">
        <v>9506.59</v>
      </c>
      <c r="D81" s="1029">
        <f>+D82</f>
        <v>-104.21</v>
      </c>
      <c r="E81" s="448">
        <f t="shared" si="5"/>
        <v>9402.380000000001</v>
      </c>
      <c r="F81" s="1029">
        <v>9402.3799999999992</v>
      </c>
      <c r="G81" s="1029">
        <v>9402.3799999999992</v>
      </c>
      <c r="H81" s="448">
        <f t="shared" si="3"/>
        <v>0</v>
      </c>
      <c r="I81" s="521">
        <f t="shared" si="4"/>
        <v>0.99999999999999978</v>
      </c>
    </row>
    <row r="82" spans="1:9" s="35" customFormat="1" ht="17.25" customHeight="1" x14ac:dyDescent="0.2">
      <c r="A82" s="1026" t="s">
        <v>1264</v>
      </c>
      <c r="B82" s="323" t="s">
        <v>1263</v>
      </c>
      <c r="C82" s="1029">
        <v>9506.59</v>
      </c>
      <c r="D82" s="1029">
        <v>-104.21</v>
      </c>
      <c r="E82" s="448">
        <f t="shared" si="5"/>
        <v>9402.380000000001</v>
      </c>
      <c r="F82" s="1029">
        <v>9402.3799999999992</v>
      </c>
      <c r="G82" s="1029">
        <v>9402.3799999999992</v>
      </c>
      <c r="H82" s="448">
        <f t="shared" si="3"/>
        <v>0</v>
      </c>
      <c r="I82" s="521">
        <f t="shared" si="4"/>
        <v>0.99999999999999978</v>
      </c>
    </row>
    <row r="83" spans="1:9" s="35" customFormat="1" ht="25.5" customHeight="1" x14ac:dyDescent="0.2">
      <c r="A83" s="1025" t="s">
        <v>1265</v>
      </c>
      <c r="B83" s="322" t="s">
        <v>1266</v>
      </c>
      <c r="C83" s="1029">
        <v>3758.42</v>
      </c>
      <c r="D83" s="1029">
        <f>+D84</f>
        <v>-3758.42</v>
      </c>
      <c r="E83" s="448">
        <f t="shared" si="5"/>
        <v>0</v>
      </c>
      <c r="F83" s="1029">
        <v>0</v>
      </c>
      <c r="G83" s="1029">
        <v>0</v>
      </c>
      <c r="H83" s="448">
        <f t="shared" si="3"/>
        <v>0</v>
      </c>
      <c r="I83" s="521" t="str">
        <f t="shared" si="4"/>
        <v/>
      </c>
    </row>
    <row r="84" spans="1:9" s="35" customFormat="1" ht="26.25" customHeight="1" x14ac:dyDescent="0.2">
      <c r="A84" s="1026" t="s">
        <v>1267</v>
      </c>
      <c r="B84" s="323" t="s">
        <v>1268</v>
      </c>
      <c r="C84" s="1029">
        <v>3758.42</v>
      </c>
      <c r="D84" s="1029">
        <v>-3758.42</v>
      </c>
      <c r="E84" s="448">
        <f t="shared" si="5"/>
        <v>0</v>
      </c>
      <c r="F84" s="1029">
        <v>0</v>
      </c>
      <c r="G84" s="1029">
        <v>0</v>
      </c>
      <c r="H84" s="448">
        <f t="shared" si="3"/>
        <v>0</v>
      </c>
      <c r="I84" s="521" t="str">
        <f t="shared" si="4"/>
        <v/>
      </c>
    </row>
    <row r="85" spans="1:9" s="35" customFormat="1" ht="25.5" customHeight="1" x14ac:dyDescent="0.2">
      <c r="A85" s="1027" t="s">
        <v>1269</v>
      </c>
      <c r="B85" s="322" t="s">
        <v>1270</v>
      </c>
      <c r="C85" s="1029">
        <v>4665.62</v>
      </c>
      <c r="D85" s="1029">
        <f>+D86+D88+D90+D92</f>
        <v>35922.100000000006</v>
      </c>
      <c r="E85" s="448">
        <f t="shared" si="5"/>
        <v>40587.720000000008</v>
      </c>
      <c r="F85" s="1029">
        <v>20570.02</v>
      </c>
      <c r="G85" s="1029">
        <v>20570.02</v>
      </c>
      <c r="H85" s="448">
        <f t="shared" si="3"/>
        <v>20017.700000000008</v>
      </c>
      <c r="I85" s="521">
        <f t="shared" si="4"/>
        <v>0.50680402841056349</v>
      </c>
    </row>
    <row r="86" spans="1:9" s="35" customFormat="1" ht="17.25" customHeight="1" x14ac:dyDescent="0.2">
      <c r="A86" s="1025" t="s">
        <v>1271</v>
      </c>
      <c r="B86" s="322" t="s">
        <v>1272</v>
      </c>
      <c r="C86" s="1029">
        <v>0</v>
      </c>
      <c r="D86" s="1029">
        <v>23575.72</v>
      </c>
      <c r="E86" s="448">
        <f t="shared" si="5"/>
        <v>23575.72</v>
      </c>
      <c r="F86" s="1029">
        <v>15670.02</v>
      </c>
      <c r="G86" s="1029">
        <v>15670.02</v>
      </c>
      <c r="H86" s="448">
        <f t="shared" si="3"/>
        <v>7905.7000000000007</v>
      </c>
      <c r="I86" s="521">
        <f t="shared" si="4"/>
        <v>0.66466771746525666</v>
      </c>
    </row>
    <row r="87" spans="1:9" s="35" customFormat="1" ht="17.25" customHeight="1" x14ac:dyDescent="0.2">
      <c r="A87" s="1026" t="s">
        <v>1273</v>
      </c>
      <c r="B87" s="323" t="s">
        <v>1272</v>
      </c>
      <c r="C87" s="1029">
        <v>0</v>
      </c>
      <c r="D87" s="1029">
        <v>23575.72</v>
      </c>
      <c r="E87" s="448">
        <f t="shared" si="5"/>
        <v>23575.72</v>
      </c>
      <c r="F87" s="1029">
        <v>15670.02</v>
      </c>
      <c r="G87" s="1029">
        <v>15670.02</v>
      </c>
      <c r="H87" s="448">
        <f t="shared" si="3"/>
        <v>7905.7000000000007</v>
      </c>
      <c r="I87" s="521">
        <f t="shared" si="4"/>
        <v>0.66466771746525666</v>
      </c>
    </row>
    <row r="88" spans="1:9" s="35" customFormat="1" ht="24" customHeight="1" x14ac:dyDescent="0.2">
      <c r="A88" s="1025" t="s">
        <v>1274</v>
      </c>
      <c r="B88" s="322" t="s">
        <v>1275</v>
      </c>
      <c r="C88" s="1029">
        <v>1500</v>
      </c>
      <c r="D88" s="1029">
        <f>+D89</f>
        <v>-1500</v>
      </c>
      <c r="E88" s="448">
        <f t="shared" si="5"/>
        <v>0</v>
      </c>
      <c r="F88" s="1029">
        <v>0</v>
      </c>
      <c r="G88" s="1029">
        <v>0</v>
      </c>
      <c r="H88" s="448">
        <f t="shared" si="3"/>
        <v>0</v>
      </c>
      <c r="I88" s="521" t="str">
        <f t="shared" si="4"/>
        <v/>
      </c>
    </row>
    <row r="89" spans="1:9" s="35" customFormat="1" ht="27" customHeight="1" x14ac:dyDescent="0.2">
      <c r="A89" s="1026" t="s">
        <v>1276</v>
      </c>
      <c r="B89" s="323" t="s">
        <v>1275</v>
      </c>
      <c r="C89" s="1029">
        <v>1500</v>
      </c>
      <c r="D89" s="1029">
        <v>-1500</v>
      </c>
      <c r="E89" s="448">
        <f t="shared" si="5"/>
        <v>0</v>
      </c>
      <c r="F89" s="1029">
        <v>0</v>
      </c>
      <c r="G89" s="1029">
        <v>0</v>
      </c>
      <c r="H89" s="448">
        <f t="shared" si="3"/>
        <v>0</v>
      </c>
      <c r="I89" s="521" t="str">
        <f t="shared" si="4"/>
        <v/>
      </c>
    </row>
    <row r="90" spans="1:9" s="35" customFormat="1" ht="24.75" customHeight="1" x14ac:dyDescent="0.2">
      <c r="A90" s="1025" t="s">
        <v>1277</v>
      </c>
      <c r="B90" s="322" t="s">
        <v>1278</v>
      </c>
      <c r="C90" s="1029">
        <v>0</v>
      </c>
      <c r="D90" s="1029">
        <v>3551.47</v>
      </c>
      <c r="E90" s="448">
        <f t="shared" si="5"/>
        <v>3551.47</v>
      </c>
      <c r="F90" s="1029">
        <v>0</v>
      </c>
      <c r="G90" s="1029">
        <v>0</v>
      </c>
      <c r="H90" s="448">
        <f t="shared" si="3"/>
        <v>3551.47</v>
      </c>
      <c r="I90" s="521">
        <f t="shared" si="4"/>
        <v>0</v>
      </c>
    </row>
    <row r="91" spans="1:9" s="35" customFormat="1" ht="27.75" customHeight="1" x14ac:dyDescent="0.2">
      <c r="A91" s="1026" t="s">
        <v>1279</v>
      </c>
      <c r="B91" s="323" t="s">
        <v>1280</v>
      </c>
      <c r="C91" s="1029">
        <v>0</v>
      </c>
      <c r="D91" s="1029">
        <v>3551.47</v>
      </c>
      <c r="E91" s="448">
        <f t="shared" si="5"/>
        <v>3551.47</v>
      </c>
      <c r="F91" s="1029">
        <v>0</v>
      </c>
      <c r="G91" s="1029">
        <v>0</v>
      </c>
      <c r="H91" s="448">
        <f t="shared" si="3"/>
        <v>3551.47</v>
      </c>
      <c r="I91" s="521">
        <f t="shared" si="4"/>
        <v>0</v>
      </c>
    </row>
    <row r="92" spans="1:9" s="35" customFormat="1" ht="17.25" customHeight="1" x14ac:dyDescent="0.2">
      <c r="A92" s="1025" t="s">
        <v>1281</v>
      </c>
      <c r="B92" s="322" t="s">
        <v>1282</v>
      </c>
      <c r="C92" s="1029">
        <v>3165.62</v>
      </c>
      <c r="D92" s="1029">
        <f>+D93</f>
        <v>10294.91</v>
      </c>
      <c r="E92" s="448">
        <f t="shared" si="5"/>
        <v>13460.529999999999</v>
      </c>
      <c r="F92" s="1029">
        <v>4900</v>
      </c>
      <c r="G92" s="1029">
        <v>4900</v>
      </c>
      <c r="H92" s="448">
        <f t="shared" si="3"/>
        <v>8560.5299999999988</v>
      </c>
      <c r="I92" s="521">
        <f t="shared" si="4"/>
        <v>0.36402727084297576</v>
      </c>
    </row>
    <row r="93" spans="1:9" s="35" customFormat="1" ht="24.75" customHeight="1" x14ac:dyDescent="0.2">
      <c r="A93" s="1026" t="s">
        <v>1283</v>
      </c>
      <c r="B93" s="323" t="s">
        <v>1282</v>
      </c>
      <c r="C93" s="1029">
        <v>3165.62</v>
      </c>
      <c r="D93" s="1029">
        <v>10294.91</v>
      </c>
      <c r="E93" s="448">
        <f t="shared" si="5"/>
        <v>13460.529999999999</v>
      </c>
      <c r="F93" s="1029">
        <v>4900</v>
      </c>
      <c r="G93" s="1029">
        <v>4900</v>
      </c>
      <c r="H93" s="448">
        <f t="shared" si="3"/>
        <v>8560.5299999999988</v>
      </c>
      <c r="I93" s="521">
        <f t="shared" si="4"/>
        <v>0.36402727084297576</v>
      </c>
    </row>
    <row r="94" spans="1:9" s="35" customFormat="1" ht="17.25" customHeight="1" x14ac:dyDescent="0.2">
      <c r="A94" s="1028" t="s">
        <v>1284</v>
      </c>
      <c r="B94" s="322" t="s">
        <v>1285</v>
      </c>
      <c r="C94" s="1029">
        <v>3321762.9999999995</v>
      </c>
      <c r="D94" s="1029">
        <f>+D95+D100+D109+D125+D134+D150+D153+D167+D172</f>
        <v>4696907.57</v>
      </c>
      <c r="E94" s="448">
        <f t="shared" si="5"/>
        <v>8018670.5700000003</v>
      </c>
      <c r="F94" s="1029">
        <v>5619242.4100000001</v>
      </c>
      <c r="G94" s="1029">
        <v>5360857.1599999992</v>
      </c>
      <c r="H94" s="448">
        <f t="shared" si="3"/>
        <v>2399428.16</v>
      </c>
      <c r="I94" s="521">
        <f t="shared" si="4"/>
        <v>0.70076982973001722</v>
      </c>
    </row>
    <row r="95" spans="1:9" s="35" customFormat="1" ht="17.25" customHeight="1" x14ac:dyDescent="0.2">
      <c r="A95" s="1027" t="s">
        <v>1286</v>
      </c>
      <c r="B95" s="322" t="s">
        <v>1287</v>
      </c>
      <c r="C95" s="1029">
        <v>1602849.5899999999</v>
      </c>
      <c r="D95" s="1029">
        <v>-969486.8</v>
      </c>
      <c r="E95" s="448">
        <f t="shared" si="5"/>
        <v>633362.7899999998</v>
      </c>
      <c r="F95" s="1029">
        <v>601381</v>
      </c>
      <c r="G95" s="1029">
        <v>567755</v>
      </c>
      <c r="H95" s="448">
        <f t="shared" si="3"/>
        <v>31981.789999999804</v>
      </c>
      <c r="I95" s="521">
        <f t="shared" si="4"/>
        <v>0.94950478540111294</v>
      </c>
    </row>
    <row r="96" spans="1:9" s="35" customFormat="1" ht="17.25" customHeight="1" x14ac:dyDescent="0.2">
      <c r="A96" s="1025" t="s">
        <v>1288</v>
      </c>
      <c r="B96" s="322" t="s">
        <v>1289</v>
      </c>
      <c r="C96" s="1029">
        <v>830841.52</v>
      </c>
      <c r="D96" s="1029">
        <f>+D97</f>
        <v>-555269.6</v>
      </c>
      <c r="E96" s="448">
        <f t="shared" si="5"/>
        <v>275571.92000000004</v>
      </c>
      <c r="F96" s="1029">
        <v>260355</v>
      </c>
      <c r="G96" s="1029">
        <v>255148</v>
      </c>
      <c r="H96" s="448">
        <f t="shared" si="3"/>
        <v>15216.920000000042</v>
      </c>
      <c r="I96" s="521">
        <f t="shared" si="4"/>
        <v>0.94478058577230928</v>
      </c>
    </row>
    <row r="97" spans="1:9" s="35" customFormat="1" ht="17.25" customHeight="1" x14ac:dyDescent="0.2">
      <c r="A97" s="1026" t="s">
        <v>1290</v>
      </c>
      <c r="B97" s="323" t="s">
        <v>1289</v>
      </c>
      <c r="C97" s="1029">
        <v>830841.52</v>
      </c>
      <c r="D97" s="1029">
        <v>-555269.6</v>
      </c>
      <c r="E97" s="448">
        <f t="shared" si="5"/>
        <v>275571.92000000004</v>
      </c>
      <c r="F97" s="1029">
        <v>260355</v>
      </c>
      <c r="G97" s="1029">
        <v>255148</v>
      </c>
      <c r="H97" s="448">
        <f t="shared" si="3"/>
        <v>15216.920000000042</v>
      </c>
      <c r="I97" s="521">
        <f t="shared" si="4"/>
        <v>0.94478058577230928</v>
      </c>
    </row>
    <row r="98" spans="1:9" s="35" customFormat="1" ht="27.75" customHeight="1" x14ac:dyDescent="0.2">
      <c r="A98" s="1025" t="s">
        <v>1291</v>
      </c>
      <c r="B98" s="322" t="s">
        <v>1292</v>
      </c>
      <c r="C98" s="1029">
        <v>772008.07</v>
      </c>
      <c r="D98" s="1029">
        <v>-414217.2</v>
      </c>
      <c r="E98" s="448">
        <f t="shared" si="5"/>
        <v>357790.86999999994</v>
      </c>
      <c r="F98" s="1029">
        <v>341026</v>
      </c>
      <c r="G98" s="1029">
        <v>312607</v>
      </c>
      <c r="H98" s="448">
        <f t="shared" si="3"/>
        <v>16764.869999999937</v>
      </c>
      <c r="I98" s="521">
        <f t="shared" si="4"/>
        <v>0.9531433823339317</v>
      </c>
    </row>
    <row r="99" spans="1:9" s="35" customFormat="1" ht="25.5" customHeight="1" x14ac:dyDescent="0.2">
      <c r="A99" s="1026" t="s">
        <v>1293</v>
      </c>
      <c r="B99" s="323" t="s">
        <v>1294</v>
      </c>
      <c r="C99" s="1029">
        <v>772008.07</v>
      </c>
      <c r="D99" s="1029">
        <v>-414217.2</v>
      </c>
      <c r="E99" s="448">
        <f t="shared" si="5"/>
        <v>357790.86999999994</v>
      </c>
      <c r="F99" s="1029">
        <v>341026</v>
      </c>
      <c r="G99" s="1029">
        <v>312607</v>
      </c>
      <c r="H99" s="448">
        <f t="shared" si="3"/>
        <v>16764.869999999937</v>
      </c>
      <c r="I99" s="521">
        <f t="shared" si="4"/>
        <v>0.9531433823339317</v>
      </c>
    </row>
    <row r="100" spans="1:9" s="35" customFormat="1" ht="17.25" customHeight="1" x14ac:dyDescent="0.2">
      <c r="A100" s="1027" t="s">
        <v>1295</v>
      </c>
      <c r="B100" s="322" t="s">
        <v>1296</v>
      </c>
      <c r="C100" s="1029">
        <v>132073.31</v>
      </c>
      <c r="D100" s="1029">
        <v>352982.14</v>
      </c>
      <c r="E100" s="448">
        <f t="shared" si="5"/>
        <v>485055.45</v>
      </c>
      <c r="F100" s="1029">
        <v>401499.68999999994</v>
      </c>
      <c r="G100" s="1029">
        <v>370179.68999999994</v>
      </c>
      <c r="H100" s="448">
        <f t="shared" si="3"/>
        <v>83555.760000000068</v>
      </c>
      <c r="I100" s="521">
        <f t="shared" si="4"/>
        <v>0.82773977696776713</v>
      </c>
    </row>
    <row r="101" spans="1:9" s="35" customFormat="1" ht="27" customHeight="1" x14ac:dyDescent="0.2">
      <c r="A101" s="1025" t="s">
        <v>1297</v>
      </c>
      <c r="B101" s="322" t="s">
        <v>1298</v>
      </c>
      <c r="C101" s="1029">
        <v>61987.73</v>
      </c>
      <c r="D101" s="1029">
        <v>25230.02</v>
      </c>
      <c r="E101" s="448">
        <f t="shared" si="5"/>
        <v>87217.75</v>
      </c>
      <c r="F101" s="1029">
        <v>42681.919999999998</v>
      </c>
      <c r="G101" s="1029">
        <v>40361.919999999998</v>
      </c>
      <c r="H101" s="448">
        <f t="shared" si="3"/>
        <v>44535.83</v>
      </c>
      <c r="I101" s="521">
        <f t="shared" si="4"/>
        <v>0.48937194550421215</v>
      </c>
    </row>
    <row r="102" spans="1:9" s="35" customFormat="1" ht="26.25" customHeight="1" x14ac:dyDescent="0.2">
      <c r="A102" s="1026" t="s">
        <v>1299</v>
      </c>
      <c r="B102" s="323" t="s">
        <v>1300</v>
      </c>
      <c r="C102" s="1029">
        <v>61987.73</v>
      </c>
      <c r="D102" s="1029">
        <v>25230.02</v>
      </c>
      <c r="E102" s="448">
        <f t="shared" si="5"/>
        <v>87217.75</v>
      </c>
      <c r="F102" s="1029">
        <v>42681.919999999998</v>
      </c>
      <c r="G102" s="1029">
        <v>40361.919999999998</v>
      </c>
      <c r="H102" s="448">
        <f t="shared" si="3"/>
        <v>44535.83</v>
      </c>
      <c r="I102" s="521">
        <f t="shared" si="4"/>
        <v>0.48937194550421215</v>
      </c>
    </row>
    <row r="103" spans="1:9" s="35" customFormat="1" ht="17.25" customHeight="1" x14ac:dyDescent="0.2">
      <c r="A103" s="1025" t="s">
        <v>1301</v>
      </c>
      <c r="B103" s="322" t="s">
        <v>1302</v>
      </c>
      <c r="C103" s="1029">
        <v>0</v>
      </c>
      <c r="D103" s="1029">
        <v>100572</v>
      </c>
      <c r="E103" s="448">
        <f t="shared" si="5"/>
        <v>100572</v>
      </c>
      <c r="F103" s="1029">
        <v>100572</v>
      </c>
      <c r="G103" s="1029">
        <v>100572</v>
      </c>
      <c r="H103" s="448">
        <f t="shared" si="3"/>
        <v>0</v>
      </c>
      <c r="I103" s="521">
        <f t="shared" si="4"/>
        <v>1</v>
      </c>
    </row>
    <row r="104" spans="1:9" s="35" customFormat="1" ht="17.25" customHeight="1" x14ac:dyDescent="0.2">
      <c r="A104" s="1026" t="s">
        <v>1303</v>
      </c>
      <c r="B104" s="323" t="s">
        <v>1302</v>
      </c>
      <c r="C104" s="1029">
        <v>0</v>
      </c>
      <c r="D104" s="1029">
        <v>100572</v>
      </c>
      <c r="E104" s="448">
        <f t="shared" si="5"/>
        <v>100572</v>
      </c>
      <c r="F104" s="1029">
        <v>100572</v>
      </c>
      <c r="G104" s="1029">
        <v>100572</v>
      </c>
      <c r="H104" s="448">
        <f t="shared" si="3"/>
        <v>0</v>
      </c>
      <c r="I104" s="521">
        <f t="shared" si="4"/>
        <v>1</v>
      </c>
    </row>
    <row r="105" spans="1:9" s="35" customFormat="1" ht="24" customHeight="1" x14ac:dyDescent="0.2">
      <c r="A105" s="1025">
        <v>32600</v>
      </c>
      <c r="B105" s="322" t="s">
        <v>1304</v>
      </c>
      <c r="C105" s="1029">
        <v>0</v>
      </c>
      <c r="D105" s="1029">
        <v>23432</v>
      </c>
      <c r="E105" s="448">
        <f t="shared" si="5"/>
        <v>23432</v>
      </c>
      <c r="F105" s="1029">
        <v>23432</v>
      </c>
      <c r="G105" s="1029">
        <v>23432</v>
      </c>
      <c r="H105" s="448">
        <f t="shared" si="3"/>
        <v>0</v>
      </c>
      <c r="I105" s="521">
        <f t="shared" si="4"/>
        <v>1</v>
      </c>
    </row>
    <row r="106" spans="1:9" s="35" customFormat="1" ht="27" customHeight="1" x14ac:dyDescent="0.2">
      <c r="A106" s="1026">
        <v>32601</v>
      </c>
      <c r="B106" s="323" t="s">
        <v>1305</v>
      </c>
      <c r="C106" s="1029">
        <v>0</v>
      </c>
      <c r="D106" s="1029">
        <v>23432</v>
      </c>
      <c r="E106" s="448">
        <f t="shared" si="5"/>
        <v>23432</v>
      </c>
      <c r="F106" s="1029">
        <v>23432</v>
      </c>
      <c r="G106" s="1029">
        <v>23432</v>
      </c>
      <c r="H106" s="448">
        <f t="shared" si="3"/>
        <v>0</v>
      </c>
      <c r="I106" s="521">
        <f t="shared" si="4"/>
        <v>1</v>
      </c>
    </row>
    <row r="107" spans="1:9" s="35" customFormat="1" ht="17.25" customHeight="1" x14ac:dyDescent="0.2">
      <c r="A107" s="1025" t="s">
        <v>1306</v>
      </c>
      <c r="B107" s="322" t="s">
        <v>1307</v>
      </c>
      <c r="C107" s="1029">
        <v>70085.58</v>
      </c>
      <c r="D107" s="1029">
        <v>203748.12</v>
      </c>
      <c r="E107" s="448">
        <f t="shared" si="5"/>
        <v>273833.7</v>
      </c>
      <c r="F107" s="1029">
        <v>234813.77</v>
      </c>
      <c r="G107" s="1029">
        <v>205813.77</v>
      </c>
      <c r="H107" s="448">
        <f t="shared" si="3"/>
        <v>39019.930000000022</v>
      </c>
      <c r="I107" s="521">
        <f t="shared" si="4"/>
        <v>0.85750501125318024</v>
      </c>
    </row>
    <row r="108" spans="1:9" s="35" customFormat="1" ht="17.25" customHeight="1" x14ac:dyDescent="0.2">
      <c r="A108" s="1026" t="s">
        <v>1308</v>
      </c>
      <c r="B108" s="323" t="s">
        <v>1309</v>
      </c>
      <c r="C108" s="1029">
        <v>70085.58</v>
      </c>
      <c r="D108" s="1029">
        <v>203748.12</v>
      </c>
      <c r="E108" s="448">
        <f t="shared" si="5"/>
        <v>273833.7</v>
      </c>
      <c r="F108" s="1029">
        <v>234813.77</v>
      </c>
      <c r="G108" s="1029">
        <v>205813.77</v>
      </c>
      <c r="H108" s="448">
        <f t="shared" si="3"/>
        <v>39019.930000000022</v>
      </c>
      <c r="I108" s="521">
        <f t="shared" si="4"/>
        <v>0.85750501125318024</v>
      </c>
    </row>
    <row r="109" spans="1:9" s="35" customFormat="1" ht="24" customHeight="1" x14ac:dyDescent="0.2">
      <c r="A109" s="1027" t="s">
        <v>1310</v>
      </c>
      <c r="B109" s="322" t="s">
        <v>1311</v>
      </c>
      <c r="C109" s="1029">
        <v>855091.79999999993</v>
      </c>
      <c r="D109" s="1029">
        <f>+D110+D112+D114+D117+D119+D121+D123</f>
        <v>357673.77999999997</v>
      </c>
      <c r="E109" s="448">
        <f t="shared" si="5"/>
        <v>1212765.5799999998</v>
      </c>
      <c r="F109" s="1029">
        <v>1063265.6099999999</v>
      </c>
      <c r="G109" s="1029">
        <v>994107.79999999993</v>
      </c>
      <c r="H109" s="448">
        <f t="shared" si="3"/>
        <v>149499.96999999997</v>
      </c>
      <c r="I109" s="521">
        <f t="shared" si="4"/>
        <v>0.87672805654659169</v>
      </c>
    </row>
    <row r="110" spans="1:9" s="35" customFormat="1" ht="24.75" customHeight="1" x14ac:dyDescent="0.2">
      <c r="A110" s="1025" t="s">
        <v>1312</v>
      </c>
      <c r="B110" s="322" t="s">
        <v>1313</v>
      </c>
      <c r="C110" s="1029">
        <v>168678.65</v>
      </c>
      <c r="D110" s="1029">
        <v>193410.77</v>
      </c>
      <c r="E110" s="448">
        <f t="shared" si="5"/>
        <v>362089.42</v>
      </c>
      <c r="F110" s="1029">
        <v>267084.44</v>
      </c>
      <c r="G110" s="1029">
        <v>267084.44</v>
      </c>
      <c r="H110" s="448">
        <f t="shared" si="3"/>
        <v>95004.979999999981</v>
      </c>
      <c r="I110" s="521">
        <f t="shared" si="4"/>
        <v>0.73762011604757749</v>
      </c>
    </row>
    <row r="111" spans="1:9" s="35" customFormat="1" ht="26.25" customHeight="1" x14ac:dyDescent="0.2">
      <c r="A111" s="1026" t="s">
        <v>1314</v>
      </c>
      <c r="B111" s="323" t="s">
        <v>1315</v>
      </c>
      <c r="C111" s="1029">
        <v>168678.65</v>
      </c>
      <c r="D111" s="1029">
        <v>193410.77</v>
      </c>
      <c r="E111" s="448">
        <f t="shared" si="5"/>
        <v>362089.42</v>
      </c>
      <c r="F111" s="1029">
        <v>267084.44</v>
      </c>
      <c r="G111" s="1029">
        <v>267084.44</v>
      </c>
      <c r="H111" s="448">
        <f t="shared" si="3"/>
        <v>95004.979999999981</v>
      </c>
      <c r="I111" s="521">
        <f t="shared" si="4"/>
        <v>0.73762011604757749</v>
      </c>
    </row>
    <row r="112" spans="1:9" s="35" customFormat="1" ht="27" customHeight="1" x14ac:dyDescent="0.2">
      <c r="A112" s="1025">
        <v>33200</v>
      </c>
      <c r="B112" s="322" t="s">
        <v>1316</v>
      </c>
      <c r="C112" s="1029">
        <v>0</v>
      </c>
      <c r="D112" s="1029">
        <v>174870</v>
      </c>
      <c r="E112" s="448">
        <f t="shared" si="5"/>
        <v>174870</v>
      </c>
      <c r="F112" s="1029">
        <v>174870</v>
      </c>
      <c r="G112" s="1029">
        <v>174870</v>
      </c>
      <c r="H112" s="448">
        <f t="shared" si="3"/>
        <v>0</v>
      </c>
      <c r="I112" s="521">
        <f t="shared" si="4"/>
        <v>1</v>
      </c>
    </row>
    <row r="113" spans="1:9" s="35" customFormat="1" ht="25.5" customHeight="1" x14ac:dyDescent="0.2">
      <c r="A113" s="1026">
        <v>33201</v>
      </c>
      <c r="B113" s="323" t="s">
        <v>1317</v>
      </c>
      <c r="C113" s="1029">
        <v>0</v>
      </c>
      <c r="D113" s="1029">
        <v>174870</v>
      </c>
      <c r="E113" s="448">
        <f t="shared" si="5"/>
        <v>174870</v>
      </c>
      <c r="F113" s="1029">
        <v>174870</v>
      </c>
      <c r="G113" s="1029">
        <v>174870</v>
      </c>
      <c r="H113" s="448">
        <f t="shared" si="3"/>
        <v>0</v>
      </c>
      <c r="I113" s="521">
        <f t="shared" si="4"/>
        <v>1</v>
      </c>
    </row>
    <row r="114" spans="1:9" s="35" customFormat="1" ht="27" customHeight="1" x14ac:dyDescent="0.2">
      <c r="A114" s="1025" t="s">
        <v>1318</v>
      </c>
      <c r="B114" s="322" t="s">
        <v>1319</v>
      </c>
      <c r="C114" s="1029">
        <v>15101.36</v>
      </c>
      <c r="D114" s="1029">
        <v>2623</v>
      </c>
      <c r="E114" s="448">
        <f t="shared" si="5"/>
        <v>17724.36</v>
      </c>
      <c r="F114" s="1029">
        <v>2623</v>
      </c>
      <c r="G114" s="1029">
        <v>2623</v>
      </c>
      <c r="H114" s="448">
        <f t="shared" si="3"/>
        <v>15101.36</v>
      </c>
      <c r="I114" s="521">
        <f t="shared" si="4"/>
        <v>0.14798841819958519</v>
      </c>
    </row>
    <row r="115" spans="1:9" s="35" customFormat="1" ht="17.25" customHeight="1" x14ac:dyDescent="0.2">
      <c r="A115" s="1026" t="s">
        <v>1320</v>
      </c>
      <c r="B115" s="323" t="s">
        <v>1321</v>
      </c>
      <c r="C115" s="1029">
        <v>15101.36</v>
      </c>
      <c r="D115" s="1029">
        <v>898</v>
      </c>
      <c r="E115" s="448">
        <f t="shared" si="5"/>
        <v>15999.36</v>
      </c>
      <c r="F115" s="1029">
        <v>898</v>
      </c>
      <c r="G115" s="1029">
        <v>898</v>
      </c>
      <c r="H115" s="448">
        <f t="shared" si="3"/>
        <v>15101.36</v>
      </c>
      <c r="I115" s="521">
        <f t="shared" si="4"/>
        <v>5.6127245089803587E-2</v>
      </c>
    </row>
    <row r="116" spans="1:9" s="35" customFormat="1" ht="17.25" customHeight="1" x14ac:dyDescent="0.2">
      <c r="A116" s="1026">
        <v>33303</v>
      </c>
      <c r="B116" s="323" t="s">
        <v>1322</v>
      </c>
      <c r="C116" s="1029">
        <v>0</v>
      </c>
      <c r="D116" s="1029">
        <v>1725</v>
      </c>
      <c r="E116" s="448">
        <f t="shared" si="5"/>
        <v>1725</v>
      </c>
      <c r="F116" s="1029">
        <v>1725</v>
      </c>
      <c r="G116" s="1029">
        <v>1725</v>
      </c>
      <c r="H116" s="448">
        <f t="shared" si="3"/>
        <v>0</v>
      </c>
      <c r="I116" s="521">
        <f t="shared" si="4"/>
        <v>1</v>
      </c>
    </row>
    <row r="117" spans="1:9" s="35" customFormat="1" ht="17.25" customHeight="1" x14ac:dyDescent="0.2">
      <c r="A117" s="1025" t="s">
        <v>1323</v>
      </c>
      <c r="B117" s="322" t="s">
        <v>1324</v>
      </c>
      <c r="C117" s="1029">
        <v>175583.05</v>
      </c>
      <c r="D117" s="1029">
        <v>-61275.83</v>
      </c>
      <c r="E117" s="448">
        <f t="shared" si="5"/>
        <v>114307.21999999999</v>
      </c>
      <c r="F117" s="1029">
        <v>113262.64</v>
      </c>
      <c r="G117" s="1029">
        <v>113262.64</v>
      </c>
      <c r="H117" s="448">
        <f t="shared" si="3"/>
        <v>1044.5799999999872</v>
      </c>
      <c r="I117" s="521">
        <f t="shared" si="4"/>
        <v>0.99086164461002557</v>
      </c>
    </row>
    <row r="118" spans="1:9" s="35" customFormat="1" ht="17.25" customHeight="1" x14ac:dyDescent="0.2">
      <c r="A118" s="1026" t="s">
        <v>1325</v>
      </c>
      <c r="B118" s="323" t="s">
        <v>1324</v>
      </c>
      <c r="C118" s="1029">
        <v>175583.05</v>
      </c>
      <c r="D118" s="1029">
        <v>-61275.83</v>
      </c>
      <c r="E118" s="448">
        <f t="shared" si="5"/>
        <v>114307.21999999999</v>
      </c>
      <c r="F118" s="1029">
        <v>113262.64</v>
      </c>
      <c r="G118" s="1029">
        <v>113262.64</v>
      </c>
      <c r="H118" s="448">
        <f t="shared" si="3"/>
        <v>1044.5799999999872</v>
      </c>
      <c r="I118" s="521">
        <f t="shared" si="4"/>
        <v>0.99086164461002557</v>
      </c>
    </row>
    <row r="119" spans="1:9" s="35" customFormat="1" ht="31.5" customHeight="1" x14ac:dyDescent="0.2">
      <c r="A119" s="1025" t="s">
        <v>1326</v>
      </c>
      <c r="B119" s="322" t="s">
        <v>1327</v>
      </c>
      <c r="C119" s="1029">
        <v>35503.19</v>
      </c>
      <c r="D119" s="1029">
        <f>+D120</f>
        <v>102257.36</v>
      </c>
      <c r="E119" s="448">
        <f t="shared" si="5"/>
        <v>137760.54999999999</v>
      </c>
      <c r="F119" s="1029">
        <v>114460.99</v>
      </c>
      <c r="G119" s="1029">
        <v>91260.99</v>
      </c>
      <c r="H119" s="448">
        <f t="shared" si="3"/>
        <v>23299.559999999983</v>
      </c>
      <c r="I119" s="521">
        <f t="shared" si="4"/>
        <v>0.83086914214555629</v>
      </c>
    </row>
    <row r="120" spans="1:9" s="35" customFormat="1" ht="17.25" customHeight="1" x14ac:dyDescent="0.2">
      <c r="A120" s="1026" t="s">
        <v>1328</v>
      </c>
      <c r="B120" s="323" t="s">
        <v>1329</v>
      </c>
      <c r="C120" s="1029">
        <v>35503.19</v>
      </c>
      <c r="D120" s="1029">
        <v>102257.36</v>
      </c>
      <c r="E120" s="448">
        <f t="shared" si="5"/>
        <v>137760.54999999999</v>
      </c>
      <c r="F120" s="1029">
        <v>114460.99</v>
      </c>
      <c r="G120" s="1029">
        <v>91260.99</v>
      </c>
      <c r="H120" s="448">
        <f t="shared" si="3"/>
        <v>23299.559999999983</v>
      </c>
      <c r="I120" s="521">
        <f t="shared" si="4"/>
        <v>0.83086914214555629</v>
      </c>
    </row>
    <row r="121" spans="1:9" s="35" customFormat="1" ht="17.25" customHeight="1" x14ac:dyDescent="0.2">
      <c r="A121" s="1025" t="s">
        <v>1330</v>
      </c>
      <c r="B121" s="322" t="s">
        <v>1331</v>
      </c>
      <c r="C121" s="1029">
        <v>457884.7</v>
      </c>
      <c r="D121" s="1029">
        <v>-54211.519999999997</v>
      </c>
      <c r="E121" s="448">
        <f t="shared" si="5"/>
        <v>403673.18</v>
      </c>
      <c r="F121" s="1029">
        <v>390964.54</v>
      </c>
      <c r="G121" s="1029">
        <v>345006.73</v>
      </c>
      <c r="H121" s="448">
        <f t="shared" si="3"/>
        <v>12708.640000000014</v>
      </c>
      <c r="I121" s="521">
        <f t="shared" si="4"/>
        <v>0.96851750220314359</v>
      </c>
    </row>
    <row r="122" spans="1:9" s="35" customFormat="1" ht="17.25" customHeight="1" x14ac:dyDescent="0.2">
      <c r="A122" s="1026" t="s">
        <v>1332</v>
      </c>
      <c r="B122" s="323" t="s">
        <v>1331</v>
      </c>
      <c r="C122" s="1029">
        <v>457884.7</v>
      </c>
      <c r="D122" s="1029">
        <v>-54211.519999999997</v>
      </c>
      <c r="E122" s="448">
        <f t="shared" si="5"/>
        <v>403673.18</v>
      </c>
      <c r="F122" s="1029">
        <v>390964.54</v>
      </c>
      <c r="G122" s="1029">
        <v>345006.73</v>
      </c>
      <c r="H122" s="448">
        <f t="shared" si="3"/>
        <v>12708.640000000014</v>
      </c>
      <c r="I122" s="521">
        <f t="shared" si="4"/>
        <v>0.96851750220314359</v>
      </c>
    </row>
    <row r="123" spans="1:9" s="35" customFormat="1" ht="30" customHeight="1" x14ac:dyDescent="0.2">
      <c r="A123" s="1025" t="s">
        <v>1333</v>
      </c>
      <c r="B123" s="322" t="s">
        <v>1334</v>
      </c>
      <c r="C123" s="1029">
        <v>2340.85</v>
      </c>
      <c r="D123" s="1029">
        <v>0</v>
      </c>
      <c r="E123" s="448">
        <f t="shared" si="5"/>
        <v>2340.85</v>
      </c>
      <c r="F123" s="1029">
        <v>0</v>
      </c>
      <c r="G123" s="1029">
        <v>0</v>
      </c>
      <c r="H123" s="448">
        <f t="shared" si="3"/>
        <v>2340.85</v>
      </c>
      <c r="I123" s="521">
        <f t="shared" si="4"/>
        <v>0</v>
      </c>
    </row>
    <row r="124" spans="1:9" s="35" customFormat="1" ht="24.75" customHeight="1" x14ac:dyDescent="0.2">
      <c r="A124" s="1026" t="s">
        <v>1335</v>
      </c>
      <c r="B124" s="323" t="s">
        <v>1334</v>
      </c>
      <c r="C124" s="1029">
        <v>2340.85</v>
      </c>
      <c r="D124" s="1029">
        <v>0</v>
      </c>
      <c r="E124" s="448">
        <f t="shared" si="5"/>
        <v>2340.85</v>
      </c>
      <c r="F124" s="1029">
        <v>0</v>
      </c>
      <c r="G124" s="1029">
        <v>0</v>
      </c>
      <c r="H124" s="448">
        <f t="shared" si="3"/>
        <v>2340.85</v>
      </c>
      <c r="I124" s="521">
        <f t="shared" si="4"/>
        <v>0</v>
      </c>
    </row>
    <row r="125" spans="1:9" s="35" customFormat="1" ht="25.5" customHeight="1" x14ac:dyDescent="0.2">
      <c r="A125" s="1027" t="s">
        <v>1336</v>
      </c>
      <c r="B125" s="322" t="s">
        <v>1337</v>
      </c>
      <c r="C125" s="1029">
        <v>37381.57</v>
      </c>
      <c r="D125" s="1029">
        <v>378286.97</v>
      </c>
      <c r="E125" s="448">
        <f t="shared" si="5"/>
        <v>415668.54</v>
      </c>
      <c r="F125" s="1029">
        <v>394478.88000000006</v>
      </c>
      <c r="G125" s="1029">
        <v>394478.88000000006</v>
      </c>
      <c r="H125" s="448">
        <f t="shared" si="3"/>
        <v>21189.659999999916</v>
      </c>
      <c r="I125" s="521">
        <f t="shared" si="4"/>
        <v>0.949022699673158</v>
      </c>
    </row>
    <row r="126" spans="1:9" s="35" customFormat="1" ht="17.25" customHeight="1" x14ac:dyDescent="0.2">
      <c r="A126" s="1025" t="s">
        <v>1338</v>
      </c>
      <c r="B126" s="322" t="s">
        <v>1339</v>
      </c>
      <c r="C126" s="1029">
        <v>5981.05</v>
      </c>
      <c r="D126" s="1029">
        <v>4803.78</v>
      </c>
      <c r="E126" s="448">
        <f t="shared" si="5"/>
        <v>10784.83</v>
      </c>
      <c r="F126" s="1029">
        <v>8175.4</v>
      </c>
      <c r="G126" s="1029">
        <v>8175.4</v>
      </c>
      <c r="H126" s="448">
        <f t="shared" si="3"/>
        <v>2609.4300000000003</v>
      </c>
      <c r="I126" s="521">
        <f t="shared" si="4"/>
        <v>0.75804625571288553</v>
      </c>
    </row>
    <row r="127" spans="1:9" s="35" customFormat="1" ht="17.25" customHeight="1" x14ac:dyDescent="0.2">
      <c r="A127" s="1026" t="s">
        <v>1340</v>
      </c>
      <c r="B127" s="323" t="s">
        <v>1339</v>
      </c>
      <c r="C127" s="1029">
        <v>5981.05</v>
      </c>
      <c r="D127" s="1029">
        <v>4803.78</v>
      </c>
      <c r="E127" s="448">
        <f t="shared" si="5"/>
        <v>10784.83</v>
      </c>
      <c r="F127" s="1029">
        <v>8175.4</v>
      </c>
      <c r="G127" s="1029">
        <v>8175.4</v>
      </c>
      <c r="H127" s="448">
        <f t="shared" si="3"/>
        <v>2609.4300000000003</v>
      </c>
      <c r="I127" s="521">
        <f t="shared" si="4"/>
        <v>0.75804625571288553</v>
      </c>
    </row>
    <row r="128" spans="1:9" s="35" customFormat="1" ht="24.75" customHeight="1" x14ac:dyDescent="0.2">
      <c r="A128" s="1025">
        <v>34400</v>
      </c>
      <c r="B128" s="322" t="s">
        <v>1341</v>
      </c>
      <c r="C128" s="1029">
        <v>19812.23</v>
      </c>
      <c r="D128" s="1029">
        <v>27255.82</v>
      </c>
      <c r="E128" s="448">
        <f t="shared" si="5"/>
        <v>47068.05</v>
      </c>
      <c r="F128" s="1029">
        <v>35834.379999999997</v>
      </c>
      <c r="G128" s="1029">
        <v>35834.379999999997</v>
      </c>
      <c r="H128" s="448">
        <f t="shared" si="3"/>
        <v>11233.670000000006</v>
      </c>
      <c r="I128" s="521">
        <f t="shared" si="4"/>
        <v>0.761331306480723</v>
      </c>
    </row>
    <row r="129" spans="1:9" s="35" customFormat="1" ht="24.75" customHeight="1" x14ac:dyDescent="0.2">
      <c r="A129" s="1026">
        <v>34401</v>
      </c>
      <c r="B129" s="323" t="s">
        <v>1341</v>
      </c>
      <c r="C129" s="1029">
        <v>19812.23</v>
      </c>
      <c r="D129" s="1029">
        <v>27255.82</v>
      </c>
      <c r="E129" s="448">
        <f t="shared" si="5"/>
        <v>47068.05</v>
      </c>
      <c r="F129" s="1029">
        <v>35834.379999999997</v>
      </c>
      <c r="G129" s="1029">
        <v>35834.379999999997</v>
      </c>
      <c r="H129" s="448">
        <f t="shared" si="3"/>
        <v>11233.670000000006</v>
      </c>
      <c r="I129" s="521">
        <f t="shared" si="4"/>
        <v>0.761331306480723</v>
      </c>
    </row>
    <row r="130" spans="1:9" s="35" customFormat="1" ht="17.25" customHeight="1" x14ac:dyDescent="0.2">
      <c r="A130" s="1025">
        <v>34500</v>
      </c>
      <c r="B130" s="322" t="s">
        <v>1342</v>
      </c>
      <c r="C130" s="1029">
        <v>0</v>
      </c>
      <c r="D130" s="1029">
        <v>340701.51</v>
      </c>
      <c r="E130" s="448">
        <f t="shared" si="5"/>
        <v>340701.51</v>
      </c>
      <c r="F130" s="1029">
        <v>340701.51</v>
      </c>
      <c r="G130" s="1029">
        <v>340701.51</v>
      </c>
      <c r="H130" s="448">
        <f t="shared" si="3"/>
        <v>0</v>
      </c>
      <c r="I130" s="521">
        <f t="shared" si="4"/>
        <v>1</v>
      </c>
    </row>
    <row r="131" spans="1:9" s="35" customFormat="1" ht="17.25" customHeight="1" x14ac:dyDescent="0.2">
      <c r="A131" s="1026">
        <v>34501</v>
      </c>
      <c r="B131" s="323" t="s">
        <v>1343</v>
      </c>
      <c r="C131" s="1029">
        <v>0</v>
      </c>
      <c r="D131" s="1029">
        <v>340701.51</v>
      </c>
      <c r="E131" s="448">
        <f t="shared" si="5"/>
        <v>340701.51</v>
      </c>
      <c r="F131" s="1029">
        <v>340701.51</v>
      </c>
      <c r="G131" s="1029">
        <v>340701.51</v>
      </c>
      <c r="H131" s="448">
        <f t="shared" si="3"/>
        <v>0</v>
      </c>
      <c r="I131" s="521">
        <f t="shared" si="4"/>
        <v>1</v>
      </c>
    </row>
    <row r="132" spans="1:9" s="35" customFormat="1" ht="17.25" customHeight="1" x14ac:dyDescent="0.2">
      <c r="A132" s="1025" t="s">
        <v>1344</v>
      </c>
      <c r="B132" s="322" t="s">
        <v>1345</v>
      </c>
      <c r="C132" s="1029">
        <v>11588.29</v>
      </c>
      <c r="D132" s="1029">
        <v>5525.86</v>
      </c>
      <c r="E132" s="448">
        <f t="shared" si="5"/>
        <v>17114.150000000001</v>
      </c>
      <c r="F132" s="1029">
        <v>9767.59</v>
      </c>
      <c r="G132" s="1029">
        <v>9767.59</v>
      </c>
      <c r="H132" s="448">
        <f t="shared" si="3"/>
        <v>7346.5600000000013</v>
      </c>
      <c r="I132" s="521">
        <f t="shared" si="4"/>
        <v>0.57073182132913403</v>
      </c>
    </row>
    <row r="133" spans="1:9" s="35" customFormat="1" ht="17.25" customHeight="1" x14ac:dyDescent="0.2">
      <c r="A133" s="1026" t="s">
        <v>1346</v>
      </c>
      <c r="B133" s="323" t="s">
        <v>1345</v>
      </c>
      <c r="C133" s="1029">
        <v>11588.29</v>
      </c>
      <c r="D133" s="1029">
        <v>5525.86</v>
      </c>
      <c r="E133" s="448">
        <f t="shared" si="5"/>
        <v>17114.150000000001</v>
      </c>
      <c r="F133" s="1029">
        <v>9767.59</v>
      </c>
      <c r="G133" s="1029">
        <v>9767.59</v>
      </c>
      <c r="H133" s="448">
        <f t="shared" si="3"/>
        <v>7346.5600000000013</v>
      </c>
      <c r="I133" s="521">
        <f t="shared" si="4"/>
        <v>0.57073182132913403</v>
      </c>
    </row>
    <row r="134" spans="1:9" s="35" customFormat="1" ht="17.25" customHeight="1" x14ac:dyDescent="0.2">
      <c r="A134" s="1027" t="s">
        <v>1347</v>
      </c>
      <c r="B134" s="322" t="s">
        <v>1348</v>
      </c>
      <c r="C134" s="1029">
        <v>230255.33000000002</v>
      </c>
      <c r="D134" s="1029">
        <f>+D135+D138+D141+D144+D146+D148</f>
        <v>3569055.7799999993</v>
      </c>
      <c r="E134" s="448">
        <f t="shared" si="5"/>
        <v>3799311.1099999994</v>
      </c>
      <c r="F134" s="1029">
        <v>1844351.5600000003</v>
      </c>
      <c r="G134" s="1029">
        <v>1760867.12</v>
      </c>
      <c r="H134" s="448">
        <f t="shared" si="3"/>
        <v>1954959.5499999991</v>
      </c>
      <c r="I134" s="521">
        <f t="shared" si="4"/>
        <v>0.48544367823565798</v>
      </c>
    </row>
    <row r="135" spans="1:9" s="35" customFormat="1" ht="27" customHeight="1" x14ac:dyDescent="0.2">
      <c r="A135" s="1025" t="s">
        <v>1349</v>
      </c>
      <c r="B135" s="322" t="s">
        <v>1350</v>
      </c>
      <c r="C135" s="1029">
        <v>81216.639999999999</v>
      </c>
      <c r="D135" s="1029">
        <f>+D136+D137</f>
        <v>1950481.43</v>
      </c>
      <c r="E135" s="448">
        <f t="shared" si="5"/>
        <v>2031698.0699999998</v>
      </c>
      <c r="F135" s="1029">
        <v>373338.2</v>
      </c>
      <c r="G135" s="1029">
        <v>360578.2</v>
      </c>
      <c r="H135" s="448">
        <f t="shared" si="3"/>
        <v>1658359.8699999999</v>
      </c>
      <c r="I135" s="521">
        <f t="shared" si="4"/>
        <v>0.1837567331055249</v>
      </c>
    </row>
    <row r="136" spans="1:9" s="35" customFormat="1" ht="25.5" customHeight="1" x14ac:dyDescent="0.2">
      <c r="A136" s="1026" t="s">
        <v>1351</v>
      </c>
      <c r="B136" s="323" t="s">
        <v>1352</v>
      </c>
      <c r="C136" s="1029">
        <v>81216.639999999999</v>
      </c>
      <c r="D136" s="1029">
        <v>1832226.98</v>
      </c>
      <c r="E136" s="448">
        <f t="shared" si="5"/>
        <v>1913443.6199999999</v>
      </c>
      <c r="F136" s="1029">
        <v>259572.93</v>
      </c>
      <c r="G136" s="1029">
        <v>246812.93</v>
      </c>
      <c r="H136" s="448">
        <f t="shared" si="3"/>
        <v>1653870.69</v>
      </c>
      <c r="I136" s="521">
        <f t="shared" si="4"/>
        <v>0.13565747497697372</v>
      </c>
    </row>
    <row r="137" spans="1:9" s="35" customFormat="1" ht="29.25" customHeight="1" x14ac:dyDescent="0.2">
      <c r="A137" s="1026">
        <v>35103</v>
      </c>
      <c r="B137" s="323" t="s">
        <v>1353</v>
      </c>
      <c r="C137" s="1029">
        <v>0</v>
      </c>
      <c r="D137" s="1029">
        <v>118254.45</v>
      </c>
      <c r="E137" s="448">
        <f t="shared" si="5"/>
        <v>118254.45</v>
      </c>
      <c r="F137" s="1029">
        <v>113765.27</v>
      </c>
      <c r="G137" s="1029">
        <v>113765.27</v>
      </c>
      <c r="H137" s="448">
        <f t="shared" si="3"/>
        <v>4489.179999999993</v>
      </c>
      <c r="I137" s="521">
        <f t="shared" si="4"/>
        <v>0.9620379613621306</v>
      </c>
    </row>
    <row r="138" spans="1:9" s="35" customFormat="1" ht="27" customHeight="1" x14ac:dyDescent="0.2">
      <c r="A138" s="1025" t="s">
        <v>1354</v>
      </c>
      <c r="B138" s="322" t="s">
        <v>1355</v>
      </c>
      <c r="C138" s="1029">
        <v>26768.43</v>
      </c>
      <c r="D138" s="1029">
        <v>671883.75</v>
      </c>
      <c r="E138" s="448">
        <f t="shared" si="5"/>
        <v>698652.18</v>
      </c>
      <c r="F138" s="1029">
        <v>576969.37</v>
      </c>
      <c r="G138" s="1029">
        <v>564209.37</v>
      </c>
      <c r="H138" s="448">
        <f t="shared" ref="H138:H196" si="6">E138-F138</f>
        <v>121682.81000000006</v>
      </c>
      <c r="I138" s="521">
        <f t="shared" ref="I138:I196" si="7">IF(E138=0,"",F138/E138)</f>
        <v>0.8258320613842498</v>
      </c>
    </row>
    <row r="139" spans="1:9" s="35" customFormat="1" ht="28.5" customHeight="1" x14ac:dyDescent="0.2">
      <c r="A139" s="1026" t="s">
        <v>1356</v>
      </c>
      <c r="B139" s="323" t="s">
        <v>1357</v>
      </c>
      <c r="C139" s="1029">
        <v>8922.81</v>
      </c>
      <c r="D139" s="1029">
        <v>180230.76</v>
      </c>
      <c r="E139" s="448">
        <f t="shared" ref="E139:E196" si="8">C139+D139</f>
        <v>189153.57</v>
      </c>
      <c r="F139" s="1029">
        <v>180230.76</v>
      </c>
      <c r="G139" s="1029">
        <v>180230.76</v>
      </c>
      <c r="H139" s="448">
        <f t="shared" si="6"/>
        <v>8922.8099999999977</v>
      </c>
      <c r="I139" s="521">
        <f t="shared" si="7"/>
        <v>0.95282769444954174</v>
      </c>
    </row>
    <row r="140" spans="1:9" s="35" customFormat="1" ht="27" customHeight="1" x14ac:dyDescent="0.2">
      <c r="A140" s="1026" t="s">
        <v>1358</v>
      </c>
      <c r="B140" s="323" t="s">
        <v>1359</v>
      </c>
      <c r="C140" s="1029">
        <v>17845.62</v>
      </c>
      <c r="D140" s="1029">
        <v>491652.99</v>
      </c>
      <c r="E140" s="448">
        <f t="shared" si="8"/>
        <v>509498.61</v>
      </c>
      <c r="F140" s="1029">
        <v>396738.61</v>
      </c>
      <c r="G140" s="1029">
        <v>383978.61</v>
      </c>
      <c r="H140" s="448">
        <f t="shared" si="6"/>
        <v>112760</v>
      </c>
      <c r="I140" s="521">
        <f t="shared" si="7"/>
        <v>0.77868438149419095</v>
      </c>
    </row>
    <row r="141" spans="1:9" s="35" customFormat="1" ht="25.5" customHeight="1" x14ac:dyDescent="0.2">
      <c r="A141" s="1025" t="s">
        <v>1360</v>
      </c>
      <c r="B141" s="322" t="s">
        <v>1361</v>
      </c>
      <c r="C141" s="1029">
        <v>17845.62</v>
      </c>
      <c r="D141" s="1029">
        <v>3801.53</v>
      </c>
      <c r="E141" s="448">
        <f t="shared" si="8"/>
        <v>21647.149999999998</v>
      </c>
      <c r="F141" s="1029">
        <v>7385.93</v>
      </c>
      <c r="G141" s="1029">
        <v>7385.93</v>
      </c>
      <c r="H141" s="448">
        <f t="shared" si="6"/>
        <v>14261.219999999998</v>
      </c>
      <c r="I141" s="521">
        <f t="shared" si="7"/>
        <v>0.3411964161563994</v>
      </c>
    </row>
    <row r="142" spans="1:9" s="35" customFormat="1" ht="17.25" customHeight="1" x14ac:dyDescent="0.2">
      <c r="A142" s="1026" t="s">
        <v>1362</v>
      </c>
      <c r="B142" s="323" t="s">
        <v>1363</v>
      </c>
      <c r="C142" s="1029">
        <v>14871.35</v>
      </c>
      <c r="D142" s="1029">
        <v>3801.53</v>
      </c>
      <c r="E142" s="448">
        <f t="shared" si="8"/>
        <v>18672.88</v>
      </c>
      <c r="F142" s="1029">
        <v>7385.93</v>
      </c>
      <c r="G142" s="1029">
        <v>7385.93</v>
      </c>
      <c r="H142" s="448">
        <f t="shared" si="6"/>
        <v>11286.95</v>
      </c>
      <c r="I142" s="521">
        <f t="shared" si="7"/>
        <v>0.39554316206177087</v>
      </c>
    </row>
    <row r="143" spans="1:9" s="35" customFormat="1" ht="24" customHeight="1" x14ac:dyDescent="0.2">
      <c r="A143" s="1026" t="s">
        <v>1364</v>
      </c>
      <c r="B143" s="323" t="s">
        <v>1365</v>
      </c>
      <c r="C143" s="1029">
        <v>2974.27</v>
      </c>
      <c r="D143" s="1029">
        <v>0</v>
      </c>
      <c r="E143" s="448">
        <f t="shared" si="8"/>
        <v>2974.27</v>
      </c>
      <c r="F143" s="1029">
        <v>0</v>
      </c>
      <c r="G143" s="1029">
        <v>0</v>
      </c>
      <c r="H143" s="448">
        <f t="shared" si="6"/>
        <v>2974.27</v>
      </c>
      <c r="I143" s="521">
        <f t="shared" si="7"/>
        <v>0</v>
      </c>
    </row>
    <row r="144" spans="1:9" s="35" customFormat="1" ht="25.5" customHeight="1" x14ac:dyDescent="0.2">
      <c r="A144" s="1025" t="s">
        <v>1366</v>
      </c>
      <c r="B144" s="322" t="s">
        <v>1367</v>
      </c>
      <c r="C144" s="1029">
        <v>14234.54</v>
      </c>
      <c r="D144" s="1029">
        <v>58163.35</v>
      </c>
      <c r="E144" s="448">
        <f t="shared" si="8"/>
        <v>72397.89</v>
      </c>
      <c r="F144" s="1029">
        <v>69526.3</v>
      </c>
      <c r="G144" s="1029">
        <v>66240.02</v>
      </c>
      <c r="H144" s="448">
        <f t="shared" si="6"/>
        <v>2871.5899999999965</v>
      </c>
      <c r="I144" s="521">
        <f t="shared" si="7"/>
        <v>0.96033599874250486</v>
      </c>
    </row>
    <row r="145" spans="1:9" s="35" customFormat="1" ht="23.25" customHeight="1" x14ac:dyDescent="0.2">
      <c r="A145" s="1026" t="s">
        <v>1368</v>
      </c>
      <c r="B145" s="323" t="s">
        <v>1369</v>
      </c>
      <c r="C145" s="1029">
        <v>14234.54</v>
      </c>
      <c r="D145" s="1029">
        <v>58163.35</v>
      </c>
      <c r="E145" s="448">
        <f t="shared" si="8"/>
        <v>72397.89</v>
      </c>
      <c r="F145" s="1029">
        <v>69526.3</v>
      </c>
      <c r="G145" s="1029">
        <v>66240.02</v>
      </c>
      <c r="H145" s="448">
        <f t="shared" si="6"/>
        <v>2871.5899999999965</v>
      </c>
      <c r="I145" s="521">
        <f t="shared" si="7"/>
        <v>0.96033599874250486</v>
      </c>
    </row>
    <row r="146" spans="1:9" s="35" customFormat="1" ht="25.5" customHeight="1" x14ac:dyDescent="0.2">
      <c r="A146" s="1025" t="s">
        <v>1370</v>
      </c>
      <c r="B146" s="322" t="s">
        <v>1371</v>
      </c>
      <c r="C146" s="1029">
        <v>4461.41</v>
      </c>
      <c r="D146" s="1029">
        <v>394899.21</v>
      </c>
      <c r="E146" s="448">
        <f t="shared" si="8"/>
        <v>399360.62</v>
      </c>
      <c r="F146" s="1029">
        <v>358172.18</v>
      </c>
      <c r="G146" s="1029">
        <v>358172.18</v>
      </c>
      <c r="H146" s="448">
        <f t="shared" si="6"/>
        <v>41188.44</v>
      </c>
      <c r="I146" s="521">
        <f t="shared" si="7"/>
        <v>0.89686404232845995</v>
      </c>
    </row>
    <row r="147" spans="1:9" s="35" customFormat="1" ht="26.25" customHeight="1" x14ac:dyDescent="0.2">
      <c r="A147" s="1026" t="s">
        <v>1372</v>
      </c>
      <c r="B147" s="323" t="s">
        <v>1373</v>
      </c>
      <c r="C147" s="1029">
        <v>4461.41</v>
      </c>
      <c r="D147" s="1029">
        <v>394899.21</v>
      </c>
      <c r="E147" s="448">
        <f t="shared" si="8"/>
        <v>399360.62</v>
      </c>
      <c r="F147" s="1029">
        <v>358172.18</v>
      </c>
      <c r="G147" s="1029">
        <v>358172.18</v>
      </c>
      <c r="H147" s="448">
        <f t="shared" si="6"/>
        <v>41188.44</v>
      </c>
      <c r="I147" s="521">
        <f t="shared" si="7"/>
        <v>0.89686404232845995</v>
      </c>
    </row>
    <row r="148" spans="1:9" s="35" customFormat="1" ht="17.25" customHeight="1" x14ac:dyDescent="0.2">
      <c r="A148" s="1025" t="s">
        <v>1374</v>
      </c>
      <c r="B148" s="322" t="s">
        <v>1375</v>
      </c>
      <c r="C148" s="1029">
        <v>85728.69</v>
      </c>
      <c r="D148" s="1029">
        <v>489826.51</v>
      </c>
      <c r="E148" s="448">
        <f t="shared" si="8"/>
        <v>575555.19999999995</v>
      </c>
      <c r="F148" s="1029">
        <v>458959.58</v>
      </c>
      <c r="G148" s="1029">
        <v>404281.42</v>
      </c>
      <c r="H148" s="448">
        <f t="shared" si="6"/>
        <v>116595.61999999994</v>
      </c>
      <c r="I148" s="521">
        <f t="shared" si="7"/>
        <v>0.7974206123061699</v>
      </c>
    </row>
    <row r="149" spans="1:9" s="35" customFormat="1" ht="17.25" customHeight="1" x14ac:dyDescent="0.2">
      <c r="A149" s="1026" t="s">
        <v>1376</v>
      </c>
      <c r="B149" s="323" t="s">
        <v>1375</v>
      </c>
      <c r="C149" s="1029">
        <v>85728.69</v>
      </c>
      <c r="D149" s="1029">
        <v>489826.51</v>
      </c>
      <c r="E149" s="448">
        <f t="shared" si="8"/>
        <v>575555.19999999995</v>
      </c>
      <c r="F149" s="1029">
        <v>458959.58</v>
      </c>
      <c r="G149" s="1029">
        <v>404281.42</v>
      </c>
      <c r="H149" s="448">
        <f t="shared" si="6"/>
        <v>116595.61999999994</v>
      </c>
      <c r="I149" s="521">
        <f t="shared" si="7"/>
        <v>0.7974206123061699</v>
      </c>
    </row>
    <row r="150" spans="1:9" s="35" customFormat="1" ht="26.25" customHeight="1" x14ac:dyDescent="0.2">
      <c r="A150" s="1027" t="s">
        <v>1377</v>
      </c>
      <c r="B150" s="322" t="s">
        <v>1378</v>
      </c>
      <c r="C150" s="1029">
        <v>5287.55</v>
      </c>
      <c r="D150" s="1029">
        <f>+D151</f>
        <v>8632.4500000000007</v>
      </c>
      <c r="E150" s="448">
        <f t="shared" si="8"/>
        <v>13920</v>
      </c>
      <c r="F150" s="1029">
        <v>13920</v>
      </c>
      <c r="G150" s="1029">
        <v>13920</v>
      </c>
      <c r="H150" s="448">
        <f t="shared" si="6"/>
        <v>0</v>
      </c>
      <c r="I150" s="521">
        <f t="shared" si="7"/>
        <v>1</v>
      </c>
    </row>
    <row r="151" spans="1:9" s="35" customFormat="1" ht="17.25" customHeight="1" x14ac:dyDescent="0.2">
      <c r="A151" s="1025">
        <v>36100</v>
      </c>
      <c r="B151" s="322" t="s">
        <v>1379</v>
      </c>
      <c r="C151" s="1029">
        <v>5287.55</v>
      </c>
      <c r="D151" s="1029">
        <f>+D152</f>
        <v>8632.4500000000007</v>
      </c>
      <c r="E151" s="448">
        <f t="shared" si="8"/>
        <v>13920</v>
      </c>
      <c r="F151" s="1029">
        <v>13920</v>
      </c>
      <c r="G151" s="1029">
        <v>13920</v>
      </c>
      <c r="H151" s="448">
        <f t="shared" si="6"/>
        <v>0</v>
      </c>
      <c r="I151" s="521">
        <f t="shared" si="7"/>
        <v>1</v>
      </c>
    </row>
    <row r="152" spans="1:9" s="35" customFormat="1" ht="17.25" customHeight="1" x14ac:dyDescent="0.2">
      <c r="A152" s="1026">
        <v>36101</v>
      </c>
      <c r="B152" s="323" t="s">
        <v>1379</v>
      </c>
      <c r="C152" s="1029">
        <v>5287.55</v>
      </c>
      <c r="D152" s="1029">
        <v>8632.4500000000007</v>
      </c>
      <c r="E152" s="448">
        <f t="shared" si="8"/>
        <v>13920</v>
      </c>
      <c r="F152" s="1029">
        <v>13920</v>
      </c>
      <c r="G152" s="1029">
        <v>13920</v>
      </c>
      <c r="H152" s="448">
        <f t="shared" si="6"/>
        <v>0</v>
      </c>
      <c r="I152" s="521">
        <f t="shared" si="7"/>
        <v>1</v>
      </c>
    </row>
    <row r="153" spans="1:9" s="35" customFormat="1" ht="17.25" customHeight="1" x14ac:dyDescent="0.2">
      <c r="A153" s="1027" t="s">
        <v>1380</v>
      </c>
      <c r="B153" s="322" t="s">
        <v>1381</v>
      </c>
      <c r="C153" s="1029">
        <v>145305.83000000002</v>
      </c>
      <c r="D153" s="1029">
        <f>+D154+D156+D158+D161+D163+D165</f>
        <v>428383.18000000005</v>
      </c>
      <c r="E153" s="448">
        <f t="shared" si="8"/>
        <v>573689.01</v>
      </c>
      <c r="F153" s="1029">
        <v>481330.66000000003</v>
      </c>
      <c r="G153" s="1029">
        <v>481330.66000000003</v>
      </c>
      <c r="H153" s="448">
        <f t="shared" si="6"/>
        <v>92358.349999999977</v>
      </c>
      <c r="I153" s="521">
        <f t="shared" si="7"/>
        <v>0.83900972758742587</v>
      </c>
    </row>
    <row r="154" spans="1:9" s="35" customFormat="1" ht="17.25" customHeight="1" x14ac:dyDescent="0.2">
      <c r="A154" s="1025" t="s">
        <v>1382</v>
      </c>
      <c r="B154" s="322" t="s">
        <v>1383</v>
      </c>
      <c r="C154" s="1029">
        <v>64236.28</v>
      </c>
      <c r="D154" s="1029">
        <f>+D155</f>
        <v>171711.17</v>
      </c>
      <c r="E154" s="448">
        <f t="shared" si="8"/>
        <v>235947.45</v>
      </c>
      <c r="F154" s="1029">
        <v>163470.89000000001</v>
      </c>
      <c r="G154" s="1029">
        <v>163470.89000000001</v>
      </c>
      <c r="H154" s="448">
        <f t="shared" si="6"/>
        <v>72476.56</v>
      </c>
      <c r="I154" s="521">
        <f t="shared" si="7"/>
        <v>0.69282753426663435</v>
      </c>
    </row>
    <row r="155" spans="1:9" s="35" customFormat="1" ht="17.25" customHeight="1" x14ac:dyDescent="0.2">
      <c r="A155" s="1026" t="s">
        <v>1384</v>
      </c>
      <c r="B155" s="323" t="s">
        <v>1383</v>
      </c>
      <c r="C155" s="1029">
        <v>64236.28</v>
      </c>
      <c r="D155" s="1029">
        <v>171711.17</v>
      </c>
      <c r="E155" s="448">
        <f t="shared" si="8"/>
        <v>235947.45</v>
      </c>
      <c r="F155" s="1029">
        <v>163470.89000000001</v>
      </c>
      <c r="G155" s="1029">
        <v>163470.89000000001</v>
      </c>
      <c r="H155" s="448">
        <f t="shared" si="6"/>
        <v>72476.56</v>
      </c>
      <c r="I155" s="521">
        <f t="shared" si="7"/>
        <v>0.69282753426663435</v>
      </c>
    </row>
    <row r="156" spans="1:9" s="35" customFormat="1" ht="17.25" customHeight="1" x14ac:dyDescent="0.2">
      <c r="A156" s="1025" t="s">
        <v>1385</v>
      </c>
      <c r="B156" s="322" t="s">
        <v>1386</v>
      </c>
      <c r="C156" s="1029">
        <v>0</v>
      </c>
      <c r="D156" s="1029">
        <v>10647.3</v>
      </c>
      <c r="E156" s="448">
        <f t="shared" si="8"/>
        <v>10647.3</v>
      </c>
      <c r="F156" s="1029">
        <v>10646.41</v>
      </c>
      <c r="G156" s="1029">
        <v>10646.41</v>
      </c>
      <c r="H156" s="448">
        <f t="shared" si="6"/>
        <v>0.88999999999941792</v>
      </c>
      <c r="I156" s="521">
        <f t="shared" si="7"/>
        <v>0.99991641073323756</v>
      </c>
    </row>
    <row r="157" spans="1:9" s="35" customFormat="1" ht="17.25" customHeight="1" x14ac:dyDescent="0.2">
      <c r="A157" s="1026" t="s">
        <v>1387</v>
      </c>
      <c r="B157" s="323" t="s">
        <v>1386</v>
      </c>
      <c r="C157" s="1029">
        <v>0</v>
      </c>
      <c r="D157" s="1029">
        <v>10647.3</v>
      </c>
      <c r="E157" s="448">
        <f t="shared" si="8"/>
        <v>10647.3</v>
      </c>
      <c r="F157" s="1029">
        <v>10646.41</v>
      </c>
      <c r="G157" s="1029">
        <v>10646.41</v>
      </c>
      <c r="H157" s="448">
        <f t="shared" si="6"/>
        <v>0.88999999999941792</v>
      </c>
      <c r="I157" s="521">
        <f t="shared" si="7"/>
        <v>0.99991641073323756</v>
      </c>
    </row>
    <row r="158" spans="1:9" s="35" customFormat="1" ht="17.25" customHeight="1" x14ac:dyDescent="0.2">
      <c r="A158" s="1025" t="s">
        <v>1388</v>
      </c>
      <c r="B158" s="322" t="s">
        <v>1389</v>
      </c>
      <c r="C158" s="1029">
        <v>78085.61</v>
      </c>
      <c r="D158" s="1029">
        <v>194897.45</v>
      </c>
      <c r="E158" s="448">
        <f t="shared" si="8"/>
        <v>272983.06</v>
      </c>
      <c r="F158" s="1029">
        <v>253102.16</v>
      </c>
      <c r="G158" s="1029">
        <v>253102.16</v>
      </c>
      <c r="H158" s="448">
        <f t="shared" si="6"/>
        <v>19880.899999999994</v>
      </c>
      <c r="I158" s="521">
        <f t="shared" si="7"/>
        <v>0.92717167138503032</v>
      </c>
    </row>
    <row r="159" spans="1:9" s="35" customFormat="1" ht="17.25" customHeight="1" x14ac:dyDescent="0.2">
      <c r="A159" s="1026" t="s">
        <v>1390</v>
      </c>
      <c r="B159" s="323" t="s">
        <v>1389</v>
      </c>
      <c r="C159" s="1029">
        <v>55574.68</v>
      </c>
      <c r="D159" s="1029">
        <v>96546.86</v>
      </c>
      <c r="E159" s="448">
        <f t="shared" si="8"/>
        <v>152121.54</v>
      </c>
      <c r="F159" s="1029">
        <v>138302</v>
      </c>
      <c r="G159" s="1029">
        <v>138302</v>
      </c>
      <c r="H159" s="448">
        <f t="shared" si="6"/>
        <v>13819.540000000008</v>
      </c>
      <c r="I159" s="521">
        <f t="shared" si="7"/>
        <v>0.90915461413288345</v>
      </c>
    </row>
    <row r="160" spans="1:9" s="35" customFormat="1" ht="17.25" customHeight="1" x14ac:dyDescent="0.2">
      <c r="A160" s="1026" t="s">
        <v>1391</v>
      </c>
      <c r="B160" s="323" t="s">
        <v>1392</v>
      </c>
      <c r="C160" s="1029">
        <v>22510.93</v>
      </c>
      <c r="D160" s="1029">
        <v>98350.59</v>
      </c>
      <c r="E160" s="448">
        <f t="shared" si="8"/>
        <v>120861.51999999999</v>
      </c>
      <c r="F160" s="1029">
        <v>114800.16</v>
      </c>
      <c r="G160" s="1029">
        <v>114800.16</v>
      </c>
      <c r="H160" s="448">
        <f t="shared" si="6"/>
        <v>6061.359999999986</v>
      </c>
      <c r="I160" s="521">
        <f t="shared" si="7"/>
        <v>0.94984871942699389</v>
      </c>
    </row>
    <row r="161" spans="1:9" s="35" customFormat="1" ht="17.25" customHeight="1" x14ac:dyDescent="0.2">
      <c r="A161" s="1025" t="s">
        <v>1393</v>
      </c>
      <c r="B161" s="322" t="s">
        <v>1394</v>
      </c>
      <c r="C161" s="1029">
        <v>2346.2800000000002</v>
      </c>
      <c r="D161" s="1029">
        <v>51764.92</v>
      </c>
      <c r="E161" s="448">
        <f t="shared" si="8"/>
        <v>54111.199999999997</v>
      </c>
      <c r="F161" s="1029">
        <v>54111.199999999997</v>
      </c>
      <c r="G161" s="1029">
        <v>54111.199999999997</v>
      </c>
      <c r="H161" s="448">
        <f t="shared" si="6"/>
        <v>0</v>
      </c>
      <c r="I161" s="521">
        <f t="shared" si="7"/>
        <v>1</v>
      </c>
    </row>
    <row r="162" spans="1:9" s="35" customFormat="1" ht="17.25" customHeight="1" x14ac:dyDescent="0.2">
      <c r="A162" s="1026" t="s">
        <v>1395</v>
      </c>
      <c r="B162" s="323" t="s">
        <v>1394</v>
      </c>
      <c r="C162" s="1029">
        <v>2346.2800000000002</v>
      </c>
      <c r="D162" s="1029">
        <v>51764.92</v>
      </c>
      <c r="E162" s="448">
        <f t="shared" si="8"/>
        <v>54111.199999999997</v>
      </c>
      <c r="F162" s="1029">
        <v>54111.199999999997</v>
      </c>
      <c r="G162" s="1029">
        <v>54111.199999999997</v>
      </c>
      <c r="H162" s="448">
        <f t="shared" si="6"/>
        <v>0</v>
      </c>
      <c r="I162" s="521">
        <f t="shared" si="7"/>
        <v>1</v>
      </c>
    </row>
    <row r="163" spans="1:9" s="35" customFormat="1" ht="17.25" customHeight="1" x14ac:dyDescent="0.2">
      <c r="A163" s="1025" t="s">
        <v>1396</v>
      </c>
      <c r="B163" s="322" t="s">
        <v>1397</v>
      </c>
      <c r="C163" s="1029">
        <v>264.87</v>
      </c>
      <c r="D163" s="1029">
        <f>+D164</f>
        <v>-264.87</v>
      </c>
      <c r="E163" s="448">
        <f t="shared" si="8"/>
        <v>0</v>
      </c>
      <c r="F163" s="1029">
        <v>0</v>
      </c>
      <c r="G163" s="1029">
        <v>0</v>
      </c>
      <c r="H163" s="448">
        <f t="shared" si="6"/>
        <v>0</v>
      </c>
      <c r="I163" s="521" t="str">
        <f t="shared" si="7"/>
        <v/>
      </c>
    </row>
    <row r="164" spans="1:9" s="35" customFormat="1" ht="17.25" customHeight="1" x14ac:dyDescent="0.2">
      <c r="A164" s="1026" t="s">
        <v>1398</v>
      </c>
      <c r="B164" s="323" t="s">
        <v>1397</v>
      </c>
      <c r="C164" s="1029">
        <v>264.87</v>
      </c>
      <c r="D164" s="1029">
        <v>-264.87</v>
      </c>
      <c r="E164" s="448">
        <f t="shared" si="8"/>
        <v>0</v>
      </c>
      <c r="F164" s="1029">
        <v>0</v>
      </c>
      <c r="G164" s="1029">
        <v>0</v>
      </c>
      <c r="H164" s="448">
        <f t="shared" si="6"/>
        <v>0</v>
      </c>
      <c r="I164" s="521" t="str">
        <f t="shared" si="7"/>
        <v/>
      </c>
    </row>
    <row r="165" spans="1:9" s="35" customFormat="1" ht="17.25" customHeight="1" x14ac:dyDescent="0.2">
      <c r="A165" s="1025" t="s">
        <v>1399</v>
      </c>
      <c r="B165" s="322" t="s">
        <v>1400</v>
      </c>
      <c r="C165" s="1029">
        <v>372.79</v>
      </c>
      <c r="D165" s="1029">
        <f>+D166</f>
        <v>-372.79</v>
      </c>
      <c r="E165" s="448">
        <f t="shared" si="8"/>
        <v>0</v>
      </c>
      <c r="F165" s="1029">
        <v>0</v>
      </c>
      <c r="G165" s="1029">
        <v>0</v>
      </c>
      <c r="H165" s="448">
        <f t="shared" si="6"/>
        <v>0</v>
      </c>
      <c r="I165" s="521" t="str">
        <f t="shared" si="7"/>
        <v/>
      </c>
    </row>
    <row r="166" spans="1:9" s="35" customFormat="1" ht="17.25" customHeight="1" x14ac:dyDescent="0.2">
      <c r="A166" s="1026" t="s">
        <v>1401</v>
      </c>
      <c r="B166" s="323" t="s">
        <v>1402</v>
      </c>
      <c r="C166" s="1029">
        <v>372.79</v>
      </c>
      <c r="D166" s="1029">
        <v>-372.79</v>
      </c>
      <c r="E166" s="448">
        <f t="shared" si="8"/>
        <v>0</v>
      </c>
      <c r="F166" s="1029">
        <v>0</v>
      </c>
      <c r="G166" s="1029">
        <v>0</v>
      </c>
      <c r="H166" s="448">
        <f t="shared" si="6"/>
        <v>0</v>
      </c>
      <c r="I166" s="521" t="str">
        <f t="shared" si="7"/>
        <v/>
      </c>
    </row>
    <row r="167" spans="1:9" s="35" customFormat="1" ht="17.25" customHeight="1" x14ac:dyDescent="0.2">
      <c r="A167" s="1027" t="s">
        <v>1403</v>
      </c>
      <c r="B167" s="322" t="s">
        <v>1404</v>
      </c>
      <c r="C167" s="1029">
        <v>131555.71</v>
      </c>
      <c r="D167" s="1029">
        <f>+D168+D170</f>
        <v>239536.38</v>
      </c>
      <c r="E167" s="448">
        <f t="shared" si="8"/>
        <v>371092.08999999997</v>
      </c>
      <c r="F167" s="1029">
        <v>305696.01</v>
      </c>
      <c r="G167" s="1029">
        <v>290172.01</v>
      </c>
      <c r="H167" s="448">
        <f t="shared" si="6"/>
        <v>65396.079999999958</v>
      </c>
      <c r="I167" s="521">
        <f t="shared" si="7"/>
        <v>0.82377398558939918</v>
      </c>
    </row>
    <row r="168" spans="1:9" s="35" customFormat="1" ht="17.25" customHeight="1" x14ac:dyDescent="0.2">
      <c r="A168" s="1025">
        <v>38200</v>
      </c>
      <c r="B168" s="322" t="s">
        <v>1405</v>
      </c>
      <c r="C168" s="1029">
        <v>0</v>
      </c>
      <c r="D168" s="1029">
        <v>54613</v>
      </c>
      <c r="E168" s="448">
        <f t="shared" si="8"/>
        <v>54613</v>
      </c>
      <c r="F168" s="1029">
        <v>54613</v>
      </c>
      <c r="G168" s="1029">
        <v>42743</v>
      </c>
      <c r="H168" s="448">
        <f t="shared" si="6"/>
        <v>0</v>
      </c>
      <c r="I168" s="521">
        <f t="shared" si="7"/>
        <v>1</v>
      </c>
    </row>
    <row r="169" spans="1:9" s="35" customFormat="1" ht="17.25" customHeight="1" x14ac:dyDescent="0.2">
      <c r="A169" s="1026">
        <v>38201</v>
      </c>
      <c r="B169" s="323" t="s">
        <v>1405</v>
      </c>
      <c r="C169" s="1029">
        <v>0</v>
      </c>
      <c r="D169" s="1029">
        <v>54613</v>
      </c>
      <c r="E169" s="448">
        <f t="shared" si="8"/>
        <v>54613</v>
      </c>
      <c r="F169" s="1029">
        <v>54613</v>
      </c>
      <c r="G169" s="1029">
        <v>42743</v>
      </c>
      <c r="H169" s="448">
        <f t="shared" si="6"/>
        <v>0</v>
      </c>
      <c r="I169" s="521">
        <f t="shared" si="7"/>
        <v>1</v>
      </c>
    </row>
    <row r="170" spans="1:9" s="35" customFormat="1" ht="17.25" customHeight="1" x14ac:dyDescent="0.2">
      <c r="A170" s="1025" t="s">
        <v>1406</v>
      </c>
      <c r="B170" s="322" t="s">
        <v>1407</v>
      </c>
      <c r="C170" s="1029">
        <v>131555.71</v>
      </c>
      <c r="D170" s="1029">
        <f>+D171</f>
        <v>184923.38</v>
      </c>
      <c r="E170" s="448">
        <f t="shared" si="8"/>
        <v>316479.08999999997</v>
      </c>
      <c r="F170" s="1029">
        <v>251083.01</v>
      </c>
      <c r="G170" s="1029">
        <v>247429.01</v>
      </c>
      <c r="H170" s="448">
        <f t="shared" si="6"/>
        <v>65396.079999999958</v>
      </c>
      <c r="I170" s="521">
        <f t="shared" si="7"/>
        <v>0.79336366266725566</v>
      </c>
    </row>
    <row r="171" spans="1:9" s="35" customFormat="1" ht="17.25" customHeight="1" x14ac:dyDescent="0.2">
      <c r="A171" s="1026" t="s">
        <v>1408</v>
      </c>
      <c r="B171" s="323" t="s">
        <v>1407</v>
      </c>
      <c r="C171" s="1029">
        <v>131555.71</v>
      </c>
      <c r="D171" s="1029">
        <v>184923.38</v>
      </c>
      <c r="E171" s="448">
        <f t="shared" si="8"/>
        <v>316479.08999999997</v>
      </c>
      <c r="F171" s="1029">
        <v>251083.01</v>
      </c>
      <c r="G171" s="1029">
        <v>247429.01</v>
      </c>
      <c r="H171" s="448">
        <f t="shared" si="6"/>
        <v>65396.079999999958</v>
      </c>
      <c r="I171" s="521">
        <f t="shared" si="7"/>
        <v>0.79336366266725566</v>
      </c>
    </row>
    <row r="172" spans="1:9" s="35" customFormat="1" ht="17.25" customHeight="1" x14ac:dyDescent="0.2">
      <c r="A172" s="1027" t="s">
        <v>1409</v>
      </c>
      <c r="B172" s="322" t="s">
        <v>1410</v>
      </c>
      <c r="C172" s="1029">
        <v>181962.31</v>
      </c>
      <c r="D172" s="1029">
        <v>331843.69</v>
      </c>
      <c r="E172" s="448">
        <f t="shared" si="8"/>
        <v>513806</v>
      </c>
      <c r="F172" s="1029">
        <v>513319</v>
      </c>
      <c r="G172" s="1029">
        <v>488046</v>
      </c>
      <c r="H172" s="448">
        <f t="shared" si="6"/>
        <v>487</v>
      </c>
      <c r="I172" s="521">
        <f t="shared" si="7"/>
        <v>0.99905217144213965</v>
      </c>
    </row>
    <row r="173" spans="1:9" s="35" customFormat="1" ht="17.25" customHeight="1" x14ac:dyDescent="0.2">
      <c r="A173" s="1025" t="s">
        <v>1411</v>
      </c>
      <c r="B173" s="322" t="s">
        <v>1412</v>
      </c>
      <c r="C173" s="1029">
        <v>181962.31</v>
      </c>
      <c r="D173" s="1029">
        <v>331843.69</v>
      </c>
      <c r="E173" s="448">
        <f t="shared" si="8"/>
        <v>513806</v>
      </c>
      <c r="F173" s="1029">
        <v>513319</v>
      </c>
      <c r="G173" s="1029">
        <v>488046</v>
      </c>
      <c r="H173" s="448">
        <f t="shared" si="6"/>
        <v>487</v>
      </c>
      <c r="I173" s="521">
        <f t="shared" si="7"/>
        <v>0.99905217144213965</v>
      </c>
    </row>
    <row r="174" spans="1:9" s="35" customFormat="1" ht="17.25" customHeight="1" x14ac:dyDescent="0.2">
      <c r="A174" s="1026" t="s">
        <v>1413</v>
      </c>
      <c r="B174" s="323" t="s">
        <v>1412</v>
      </c>
      <c r="C174" s="1029">
        <v>181962.31</v>
      </c>
      <c r="D174" s="1029">
        <v>331843.69</v>
      </c>
      <c r="E174" s="448">
        <f t="shared" si="8"/>
        <v>513806</v>
      </c>
      <c r="F174" s="1029">
        <v>513319</v>
      </c>
      <c r="G174" s="1029">
        <v>488046</v>
      </c>
      <c r="H174" s="448">
        <f t="shared" si="6"/>
        <v>487</v>
      </c>
      <c r="I174" s="521">
        <f t="shared" si="7"/>
        <v>0.99905217144213965</v>
      </c>
    </row>
    <row r="175" spans="1:9" s="35" customFormat="1" ht="27" customHeight="1" x14ac:dyDescent="0.2">
      <c r="A175" s="1028" t="s">
        <v>1414</v>
      </c>
      <c r="B175" s="322" t="s">
        <v>1415</v>
      </c>
      <c r="C175" s="1029">
        <v>240000</v>
      </c>
      <c r="D175" s="1029">
        <v>206527.38</v>
      </c>
      <c r="E175" s="448">
        <f t="shared" si="8"/>
        <v>446527.38</v>
      </c>
      <c r="F175" s="1029">
        <v>352323.05</v>
      </c>
      <c r="G175" s="1029">
        <v>322323.05</v>
      </c>
      <c r="H175" s="448">
        <f t="shared" si="6"/>
        <v>94204.330000000016</v>
      </c>
      <c r="I175" s="521">
        <f t="shared" si="7"/>
        <v>0.78902899526564307</v>
      </c>
    </row>
    <row r="176" spans="1:9" s="35" customFormat="1" ht="17.25" customHeight="1" x14ac:dyDescent="0.2">
      <c r="A176" s="1027" t="s">
        <v>1416</v>
      </c>
      <c r="B176" s="322" t="s">
        <v>1417</v>
      </c>
      <c r="C176" s="1029">
        <v>240000</v>
      </c>
      <c r="D176" s="1029">
        <v>206527.38</v>
      </c>
      <c r="E176" s="448">
        <f t="shared" si="8"/>
        <v>446527.38</v>
      </c>
      <c r="F176" s="1029">
        <v>352323.05</v>
      </c>
      <c r="G176" s="1029">
        <v>322323.05</v>
      </c>
      <c r="H176" s="448">
        <f t="shared" si="6"/>
        <v>94204.330000000016</v>
      </c>
      <c r="I176" s="521">
        <f t="shared" si="7"/>
        <v>0.78902899526564307</v>
      </c>
    </row>
    <row r="177" spans="1:9" s="35" customFormat="1" ht="17.25" customHeight="1" x14ac:dyDescent="0.2">
      <c r="A177" s="1025" t="s">
        <v>1418</v>
      </c>
      <c r="B177" s="322" t="s">
        <v>1419</v>
      </c>
      <c r="C177" s="1029">
        <v>0</v>
      </c>
      <c r="D177" s="1029">
        <v>254823.05</v>
      </c>
      <c r="E177" s="448">
        <f t="shared" si="8"/>
        <v>254823.05</v>
      </c>
      <c r="F177" s="1029">
        <v>254823.05</v>
      </c>
      <c r="G177" s="1029">
        <v>254823.05</v>
      </c>
      <c r="H177" s="448">
        <f t="shared" si="6"/>
        <v>0</v>
      </c>
      <c r="I177" s="521">
        <f t="shared" si="7"/>
        <v>1</v>
      </c>
    </row>
    <row r="178" spans="1:9" s="35" customFormat="1" ht="17.25" customHeight="1" x14ac:dyDescent="0.2">
      <c r="A178" s="1026" t="s">
        <v>1420</v>
      </c>
      <c r="B178" s="323" t="s">
        <v>1421</v>
      </c>
      <c r="C178" s="1029">
        <v>0</v>
      </c>
      <c r="D178" s="1029">
        <v>18433</v>
      </c>
      <c r="E178" s="448">
        <f t="shared" si="8"/>
        <v>18433</v>
      </c>
      <c r="F178" s="1029">
        <v>18433</v>
      </c>
      <c r="G178" s="1029">
        <v>18433</v>
      </c>
      <c r="H178" s="448">
        <f t="shared" si="6"/>
        <v>0</v>
      </c>
      <c r="I178" s="521">
        <f t="shared" si="7"/>
        <v>1</v>
      </c>
    </row>
    <row r="179" spans="1:9" s="35" customFormat="1" ht="26.25" customHeight="1" x14ac:dyDescent="0.2">
      <c r="A179" s="1026" t="s">
        <v>1422</v>
      </c>
      <c r="B179" s="323" t="s">
        <v>1423</v>
      </c>
      <c r="C179" s="1029">
        <v>0</v>
      </c>
      <c r="D179" s="1029">
        <v>236390.05</v>
      </c>
      <c r="E179" s="448">
        <f t="shared" si="8"/>
        <v>236390.05</v>
      </c>
      <c r="F179" s="1029">
        <v>236390.05</v>
      </c>
      <c r="G179" s="1029">
        <v>236390.05</v>
      </c>
      <c r="H179" s="448">
        <f t="shared" si="6"/>
        <v>0</v>
      </c>
      <c r="I179" s="521">
        <f t="shared" si="7"/>
        <v>1</v>
      </c>
    </row>
    <row r="180" spans="1:9" s="35" customFormat="1" ht="25.5" customHeight="1" x14ac:dyDescent="0.2">
      <c r="A180" s="1025" t="s">
        <v>1424</v>
      </c>
      <c r="B180" s="322" t="s">
        <v>1425</v>
      </c>
      <c r="C180" s="1029">
        <v>240000</v>
      </c>
      <c r="D180" s="1029">
        <v>-48295.67</v>
      </c>
      <c r="E180" s="448">
        <f t="shared" si="8"/>
        <v>191704.33000000002</v>
      </c>
      <c r="F180" s="1029">
        <v>97500</v>
      </c>
      <c r="G180" s="1029">
        <v>67500</v>
      </c>
      <c r="H180" s="448">
        <f t="shared" si="6"/>
        <v>94204.330000000016</v>
      </c>
      <c r="I180" s="521">
        <f t="shared" si="7"/>
        <v>0.50859571090543443</v>
      </c>
    </row>
    <row r="181" spans="1:9" s="35" customFormat="1" ht="17.25" customHeight="1" x14ac:dyDescent="0.2">
      <c r="A181" s="1026" t="s">
        <v>1426</v>
      </c>
      <c r="B181" s="323" t="s">
        <v>1427</v>
      </c>
      <c r="C181" s="1029">
        <v>240000</v>
      </c>
      <c r="D181" s="1029">
        <v>-48295.67</v>
      </c>
      <c r="E181" s="448">
        <f t="shared" si="8"/>
        <v>191704.33000000002</v>
      </c>
      <c r="F181" s="1029">
        <v>97500</v>
      </c>
      <c r="G181" s="1029">
        <v>67500</v>
      </c>
      <c r="H181" s="448">
        <f t="shared" si="6"/>
        <v>94204.330000000016</v>
      </c>
      <c r="I181" s="521">
        <f t="shared" si="7"/>
        <v>0.50859571090543443</v>
      </c>
    </row>
    <row r="182" spans="1:9" s="35" customFormat="1" ht="17.25" customHeight="1" x14ac:dyDescent="0.2">
      <c r="A182" s="1028" t="s">
        <v>1428</v>
      </c>
      <c r="B182" s="322" t="s">
        <v>1429</v>
      </c>
      <c r="C182" s="1029">
        <v>0</v>
      </c>
      <c r="D182" s="1029">
        <v>1246071.79</v>
      </c>
      <c r="E182" s="448">
        <f t="shared" si="8"/>
        <v>1246071.79</v>
      </c>
      <c r="F182" s="1029">
        <v>647845.84</v>
      </c>
      <c r="G182" s="1029">
        <v>647845.84</v>
      </c>
      <c r="H182" s="448">
        <f t="shared" si="6"/>
        <v>598225.95000000007</v>
      </c>
      <c r="I182" s="521">
        <f t="shared" si="7"/>
        <v>0.51991052618244404</v>
      </c>
    </row>
    <row r="183" spans="1:9" s="35" customFormat="1" ht="17.25" customHeight="1" x14ac:dyDescent="0.2">
      <c r="A183" s="1027" t="s">
        <v>1430</v>
      </c>
      <c r="B183" s="322" t="s">
        <v>1431</v>
      </c>
      <c r="C183" s="1029">
        <v>0</v>
      </c>
      <c r="D183" s="1029">
        <v>605120.94999999995</v>
      </c>
      <c r="E183" s="448">
        <f t="shared" si="8"/>
        <v>605120.94999999995</v>
      </c>
      <c r="F183" s="1029">
        <v>6895</v>
      </c>
      <c r="G183" s="1029">
        <v>6895</v>
      </c>
      <c r="H183" s="448">
        <f t="shared" si="6"/>
        <v>598225.94999999995</v>
      </c>
      <c r="I183" s="521">
        <f t="shared" si="7"/>
        <v>1.1394416273308668E-2</v>
      </c>
    </row>
    <row r="184" spans="1:9" s="35" customFormat="1" ht="23.25" customHeight="1" x14ac:dyDescent="0.2">
      <c r="A184" s="1025" t="s">
        <v>1432</v>
      </c>
      <c r="B184" s="322" t="s">
        <v>1433</v>
      </c>
      <c r="C184" s="1029">
        <v>0</v>
      </c>
      <c r="D184" s="1029">
        <v>148971.39000000001</v>
      </c>
      <c r="E184" s="448">
        <f t="shared" si="8"/>
        <v>148971.39000000001</v>
      </c>
      <c r="F184" s="1029">
        <v>0</v>
      </c>
      <c r="G184" s="1029">
        <v>0</v>
      </c>
      <c r="H184" s="448">
        <f t="shared" si="6"/>
        <v>148971.39000000001</v>
      </c>
      <c r="I184" s="521">
        <f t="shared" si="7"/>
        <v>0</v>
      </c>
    </row>
    <row r="185" spans="1:9" s="35" customFormat="1" ht="17.25" customHeight="1" x14ac:dyDescent="0.2">
      <c r="A185" s="1026" t="s">
        <v>1434</v>
      </c>
      <c r="B185" s="323" t="s">
        <v>1435</v>
      </c>
      <c r="C185" s="1029">
        <v>0</v>
      </c>
      <c r="D185" s="1029">
        <v>148971.39000000001</v>
      </c>
      <c r="E185" s="448">
        <f t="shared" si="8"/>
        <v>148971.39000000001</v>
      </c>
      <c r="F185" s="1029">
        <v>0</v>
      </c>
      <c r="G185" s="1029">
        <v>0</v>
      </c>
      <c r="H185" s="448">
        <f t="shared" si="6"/>
        <v>148971.39000000001</v>
      </c>
      <c r="I185" s="521">
        <f t="shared" si="7"/>
        <v>0</v>
      </c>
    </row>
    <row r="186" spans="1:9" s="35" customFormat="1" ht="26.25" customHeight="1" x14ac:dyDescent="0.2">
      <c r="A186" s="1025" t="s">
        <v>1436</v>
      </c>
      <c r="B186" s="322" t="s">
        <v>1437</v>
      </c>
      <c r="C186" s="1029">
        <v>0</v>
      </c>
      <c r="D186" s="1029">
        <v>456149.56</v>
      </c>
      <c r="E186" s="448">
        <f t="shared" si="8"/>
        <v>456149.56</v>
      </c>
      <c r="F186" s="1029">
        <v>6895</v>
      </c>
      <c r="G186" s="1029">
        <v>6895</v>
      </c>
      <c r="H186" s="448">
        <f t="shared" si="6"/>
        <v>449254.56</v>
      </c>
      <c r="I186" s="521">
        <f t="shared" si="7"/>
        <v>1.5115656364986957E-2</v>
      </c>
    </row>
    <row r="187" spans="1:9" s="35" customFormat="1" ht="17.25" customHeight="1" x14ac:dyDescent="0.2">
      <c r="A187" s="1026">
        <v>51901</v>
      </c>
      <c r="B187" s="323" t="s">
        <v>1438</v>
      </c>
      <c r="C187" s="1029">
        <v>0</v>
      </c>
      <c r="D187" s="1029">
        <v>6895</v>
      </c>
      <c r="E187" s="448">
        <f t="shared" si="8"/>
        <v>6895</v>
      </c>
      <c r="F187" s="1029">
        <v>6895</v>
      </c>
      <c r="G187" s="1029">
        <v>6895</v>
      </c>
      <c r="H187" s="448">
        <f t="shared" si="6"/>
        <v>0</v>
      </c>
      <c r="I187" s="521">
        <f t="shared" si="7"/>
        <v>1</v>
      </c>
    </row>
    <row r="188" spans="1:9" s="35" customFormat="1" ht="24.75" customHeight="1" x14ac:dyDescent="0.2">
      <c r="A188" s="1026" t="s">
        <v>1439</v>
      </c>
      <c r="B188" s="323" t="s">
        <v>1440</v>
      </c>
      <c r="C188" s="1029">
        <v>0</v>
      </c>
      <c r="D188" s="1029">
        <v>449254.56</v>
      </c>
      <c r="E188" s="448">
        <f t="shared" si="8"/>
        <v>449254.56</v>
      </c>
      <c r="F188" s="1029">
        <v>0</v>
      </c>
      <c r="G188" s="1029">
        <v>0</v>
      </c>
      <c r="H188" s="448">
        <f t="shared" si="6"/>
        <v>449254.56</v>
      </c>
      <c r="I188" s="521">
        <f t="shared" si="7"/>
        <v>0</v>
      </c>
    </row>
    <row r="189" spans="1:9" s="35" customFormat="1" ht="26.25" customHeight="1" x14ac:dyDescent="0.2">
      <c r="A189" s="1027" t="s">
        <v>1441</v>
      </c>
      <c r="B189" s="322" t="s">
        <v>1442</v>
      </c>
      <c r="C189" s="1029">
        <v>0</v>
      </c>
      <c r="D189" s="1029">
        <v>24126.84</v>
      </c>
      <c r="E189" s="448">
        <f t="shared" si="8"/>
        <v>24126.84</v>
      </c>
      <c r="F189" s="1029">
        <v>24126.84</v>
      </c>
      <c r="G189" s="1029">
        <v>24126.84</v>
      </c>
      <c r="H189" s="448">
        <f t="shared" si="6"/>
        <v>0</v>
      </c>
      <c r="I189" s="521">
        <f t="shared" si="7"/>
        <v>1</v>
      </c>
    </row>
    <row r="190" spans="1:9" s="35" customFormat="1" ht="17.25" customHeight="1" x14ac:dyDescent="0.2">
      <c r="A190" s="1025" t="s">
        <v>1443</v>
      </c>
      <c r="B190" s="322" t="s">
        <v>1444</v>
      </c>
      <c r="C190" s="1029">
        <v>0</v>
      </c>
      <c r="D190" s="1029">
        <v>24126.84</v>
      </c>
      <c r="E190" s="448">
        <f t="shared" si="8"/>
        <v>24126.84</v>
      </c>
      <c r="F190" s="1029">
        <v>24126.84</v>
      </c>
      <c r="G190" s="1029">
        <v>24126.84</v>
      </c>
      <c r="H190" s="448">
        <f t="shared" si="6"/>
        <v>0</v>
      </c>
      <c r="I190" s="521">
        <f t="shared" si="7"/>
        <v>1</v>
      </c>
    </row>
    <row r="191" spans="1:9" s="35" customFormat="1" ht="17.25" customHeight="1" x14ac:dyDescent="0.2">
      <c r="A191" s="1026" t="s">
        <v>1445</v>
      </c>
      <c r="B191" s="323" t="s">
        <v>1444</v>
      </c>
      <c r="C191" s="1029">
        <v>0</v>
      </c>
      <c r="D191" s="1029">
        <v>24126.84</v>
      </c>
      <c r="E191" s="448">
        <f t="shared" si="8"/>
        <v>24126.84</v>
      </c>
      <c r="F191" s="1029">
        <v>24126.84</v>
      </c>
      <c r="G191" s="1029">
        <v>24126.84</v>
      </c>
      <c r="H191" s="448">
        <f t="shared" si="6"/>
        <v>0</v>
      </c>
      <c r="I191" s="521">
        <f t="shared" si="7"/>
        <v>1</v>
      </c>
    </row>
    <row r="192" spans="1:9" s="35" customFormat="1" ht="17.25" customHeight="1" x14ac:dyDescent="0.2">
      <c r="A192" s="1027" t="s">
        <v>1446</v>
      </c>
      <c r="B192" s="322" t="s">
        <v>1447</v>
      </c>
      <c r="C192" s="1029">
        <v>0</v>
      </c>
      <c r="D192" s="1029">
        <v>616824</v>
      </c>
      <c r="E192" s="448">
        <f t="shared" si="8"/>
        <v>616824</v>
      </c>
      <c r="F192" s="1029">
        <v>616824</v>
      </c>
      <c r="G192" s="1029">
        <v>616824</v>
      </c>
      <c r="H192" s="448">
        <f t="shared" si="6"/>
        <v>0</v>
      </c>
      <c r="I192" s="521">
        <f t="shared" si="7"/>
        <v>1</v>
      </c>
    </row>
    <row r="193" spans="1:9" s="35" customFormat="1" ht="17.25" customHeight="1" x14ac:dyDescent="0.2">
      <c r="A193" s="1025" t="s">
        <v>1448</v>
      </c>
      <c r="B193" s="322" t="s">
        <v>1449</v>
      </c>
      <c r="C193" s="1029">
        <v>0</v>
      </c>
      <c r="D193" s="1029">
        <v>151200</v>
      </c>
      <c r="E193" s="448">
        <f t="shared" si="8"/>
        <v>151200</v>
      </c>
      <c r="F193" s="1029">
        <v>151200</v>
      </c>
      <c r="G193" s="1029">
        <v>151200</v>
      </c>
      <c r="H193" s="448">
        <f t="shared" si="6"/>
        <v>0</v>
      </c>
      <c r="I193" s="521">
        <f t="shared" si="7"/>
        <v>1</v>
      </c>
    </row>
    <row r="194" spans="1:9" s="35" customFormat="1" ht="17.25" customHeight="1" x14ac:dyDescent="0.2">
      <c r="A194" s="1026" t="s">
        <v>1450</v>
      </c>
      <c r="B194" s="323" t="s">
        <v>1449</v>
      </c>
      <c r="C194" s="1029">
        <v>0</v>
      </c>
      <c r="D194" s="1029">
        <v>151200</v>
      </c>
      <c r="E194" s="448">
        <f t="shared" si="8"/>
        <v>151200</v>
      </c>
      <c r="F194" s="1029">
        <v>151200</v>
      </c>
      <c r="G194" s="1029">
        <v>151200</v>
      </c>
      <c r="H194" s="448">
        <f t="shared" si="6"/>
        <v>0</v>
      </c>
      <c r="I194" s="521">
        <f t="shared" si="7"/>
        <v>1</v>
      </c>
    </row>
    <row r="195" spans="1:9" s="35" customFormat="1" ht="17.25" customHeight="1" x14ac:dyDescent="0.2">
      <c r="A195" s="1025">
        <v>59700</v>
      </c>
      <c r="B195" s="322" t="s">
        <v>1451</v>
      </c>
      <c r="C195" s="1029">
        <v>0</v>
      </c>
      <c r="D195" s="1029">
        <v>465624</v>
      </c>
      <c r="E195" s="448">
        <f t="shared" si="8"/>
        <v>465624</v>
      </c>
      <c r="F195" s="1029">
        <v>465624</v>
      </c>
      <c r="G195" s="1029">
        <v>465624</v>
      </c>
      <c r="H195" s="448">
        <f t="shared" si="6"/>
        <v>0</v>
      </c>
      <c r="I195" s="521">
        <f t="shared" si="7"/>
        <v>1</v>
      </c>
    </row>
    <row r="196" spans="1:9" s="35" customFormat="1" ht="17.25" customHeight="1" x14ac:dyDescent="0.2">
      <c r="A196" s="1026">
        <v>59701</v>
      </c>
      <c r="B196" s="323" t="s">
        <v>1451</v>
      </c>
      <c r="C196" s="1029">
        <v>0</v>
      </c>
      <c r="D196" s="1029">
        <v>465624</v>
      </c>
      <c r="E196" s="448">
        <f t="shared" si="8"/>
        <v>465624</v>
      </c>
      <c r="F196" s="1029">
        <v>465624</v>
      </c>
      <c r="G196" s="1029">
        <v>465624</v>
      </c>
      <c r="H196" s="448">
        <f t="shared" si="6"/>
        <v>0</v>
      </c>
      <c r="I196" s="521">
        <f t="shared" si="7"/>
        <v>1</v>
      </c>
    </row>
    <row r="197" spans="1:9" s="35" customFormat="1" ht="17.25" customHeight="1" x14ac:dyDescent="0.2">
      <c r="A197" s="1026"/>
      <c r="B197" s="323"/>
      <c r="C197" s="1029"/>
      <c r="D197" s="1029"/>
      <c r="E197" s="448"/>
      <c r="F197" s="1029"/>
      <c r="G197" s="1029"/>
      <c r="H197" s="448"/>
      <c r="I197" s="521"/>
    </row>
    <row r="198" spans="1:9" s="35" customFormat="1" ht="17.25" customHeight="1" x14ac:dyDescent="0.2">
      <c r="A198" s="1026"/>
      <c r="B198" s="323"/>
      <c r="C198" s="1029"/>
      <c r="D198" s="1029"/>
      <c r="E198" s="448"/>
      <c r="F198" s="1029"/>
      <c r="G198" s="1029"/>
      <c r="H198" s="448"/>
      <c r="I198" s="521"/>
    </row>
    <row r="199" spans="1:9" s="6" customFormat="1" ht="20.25" customHeight="1" thickBot="1" x14ac:dyDescent="0.3">
      <c r="A199" s="199"/>
      <c r="B199" s="200" t="s">
        <v>559</v>
      </c>
      <c r="C199" s="1030">
        <f>+C9+C34+C94+C175+C182</f>
        <v>14856481</v>
      </c>
      <c r="D199" s="1030">
        <f t="shared" ref="D199:G199" si="9">+D9+D34+D94+D175+D182</f>
        <v>15150656.280000001</v>
      </c>
      <c r="E199" s="1030">
        <f t="shared" si="9"/>
        <v>30007137.279999997</v>
      </c>
      <c r="F199" s="1030">
        <f t="shared" si="9"/>
        <v>25448022.180000003</v>
      </c>
      <c r="G199" s="1030">
        <f t="shared" si="9"/>
        <v>25123902.210000001</v>
      </c>
      <c r="H199" s="200"/>
      <c r="I199" s="1031"/>
    </row>
    <row r="200" spans="1:9" x14ac:dyDescent="0.3">
      <c r="H200" s="1266"/>
      <c r="I200" s="1266"/>
    </row>
  </sheetData>
  <mergeCells count="8">
    <mergeCell ref="A6:B7"/>
    <mergeCell ref="H200:I200"/>
    <mergeCell ref="A1:I1"/>
    <mergeCell ref="A2:I2"/>
    <mergeCell ref="A3:I3"/>
    <mergeCell ref="A4:I4"/>
    <mergeCell ref="C5:E5"/>
    <mergeCell ref="H5:I5"/>
  </mergeCells>
  <printOptions horizontalCentered="1"/>
  <pageMargins left="0" right="0" top="0.51181102362204722" bottom="0.19685039370078741" header="0.31496062992125984" footer="0.15748031496062992"/>
  <pageSetup scale="8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Normal="100" zoomScaleSheetLayoutView="100" workbookViewId="0">
      <selection activeCell="C11" sqref="C11"/>
    </sheetView>
  </sheetViews>
  <sheetFormatPr baseColWidth="10" defaultColWidth="11.42578125" defaultRowHeight="15" x14ac:dyDescent="0.25"/>
  <cols>
    <col min="1" max="1" width="32.140625" customWidth="1"/>
    <col min="3" max="3" width="13" customWidth="1"/>
  </cols>
  <sheetData>
    <row r="1" spans="1:9" ht="15.75" x14ac:dyDescent="0.25">
      <c r="A1" s="1043" t="str">
        <f>'CPCA-I-01'!A1:G1</f>
        <v>Universidad Tecnológica de Guaymas</v>
      </c>
      <c r="B1" s="1043"/>
      <c r="C1" s="1043"/>
      <c r="D1" s="1043"/>
      <c r="E1" s="1043"/>
      <c r="F1" s="1043"/>
      <c r="G1" s="1043"/>
      <c r="H1" s="645"/>
      <c r="I1" s="645"/>
    </row>
    <row r="2" spans="1:9" ht="15.75" customHeight="1" x14ac:dyDescent="0.25">
      <c r="A2" s="1041" t="s">
        <v>759</v>
      </c>
      <c r="B2" s="1041"/>
      <c r="C2" s="1041"/>
      <c r="D2" s="1041"/>
      <c r="E2" s="1041"/>
      <c r="F2" s="1041"/>
      <c r="G2" s="1041"/>
      <c r="H2" s="646"/>
      <c r="I2" s="646"/>
    </row>
    <row r="3" spans="1:9" ht="15.75" customHeight="1" x14ac:dyDescent="0.25">
      <c r="A3" s="1041" t="s">
        <v>760</v>
      </c>
      <c r="B3" s="1041"/>
      <c r="C3" s="1041"/>
      <c r="D3" s="1041"/>
      <c r="E3" s="1041"/>
      <c r="F3" s="1041"/>
      <c r="G3" s="1041"/>
      <c r="H3" s="646"/>
      <c r="I3" s="646"/>
    </row>
    <row r="4" spans="1:9" ht="15.75" customHeight="1" x14ac:dyDescent="0.25">
      <c r="A4" s="1278" t="str">
        <f>'CPCA-I-03'!A3:D3</f>
        <v>Del 01 de enero al 31 de diciembre de 2019</v>
      </c>
      <c r="B4" s="1278"/>
      <c r="C4" s="1278"/>
      <c r="D4" s="1278"/>
      <c r="E4" s="1278"/>
      <c r="F4" s="1278"/>
      <c r="G4" s="1278"/>
      <c r="H4" s="647"/>
      <c r="I4" s="647"/>
    </row>
    <row r="5" spans="1:9" ht="15.75" customHeight="1" thickBot="1" x14ac:dyDescent="0.3">
      <c r="A5" s="1097" t="s">
        <v>84</v>
      </c>
      <c r="B5" s="1097"/>
      <c r="C5" s="1097"/>
      <c r="D5" s="1097"/>
      <c r="E5" s="1097"/>
      <c r="F5" s="1097"/>
      <c r="G5" s="1097"/>
      <c r="H5" s="648"/>
      <c r="I5" s="648"/>
    </row>
    <row r="6" spans="1:9" ht="15.75" thickBot="1" x14ac:dyDescent="0.3">
      <c r="A6" s="1271" t="s">
        <v>85</v>
      </c>
      <c r="B6" s="1273" t="s">
        <v>562</v>
      </c>
      <c r="C6" s="1274"/>
      <c r="D6" s="1274"/>
      <c r="E6" s="1274"/>
      <c r="F6" s="1275"/>
      <c r="G6" s="1276" t="s">
        <v>563</v>
      </c>
    </row>
    <row r="7" spans="1:9" ht="20.25" thickBot="1" x14ac:dyDescent="0.3">
      <c r="A7" s="1272"/>
      <c r="B7" s="622" t="s">
        <v>564</v>
      </c>
      <c r="C7" s="622" t="s">
        <v>565</v>
      </c>
      <c r="D7" s="622" t="s">
        <v>566</v>
      </c>
      <c r="E7" s="622" t="s">
        <v>761</v>
      </c>
      <c r="F7" s="622" t="s">
        <v>662</v>
      </c>
      <c r="G7" s="1277"/>
    </row>
    <row r="8" spans="1:9" ht="19.5" x14ac:dyDescent="0.25">
      <c r="A8" s="639" t="s">
        <v>762</v>
      </c>
      <c r="B8" s="701">
        <f>B9+B10+B11+B12+B13+B14+B15+B18</f>
        <v>14856481</v>
      </c>
      <c r="C8" s="701">
        <f t="shared" ref="C8:G8" si="0">C9+C10+C11+C12+C13+C14+C15+C18</f>
        <v>15150656.279999999</v>
      </c>
      <c r="D8" s="701">
        <f t="shared" si="0"/>
        <v>30007137.279999997</v>
      </c>
      <c r="E8" s="701">
        <f t="shared" si="0"/>
        <v>25448022.180000007</v>
      </c>
      <c r="F8" s="701">
        <f t="shared" si="0"/>
        <v>25123902.210000001</v>
      </c>
      <c r="G8" s="701">
        <f t="shared" si="0"/>
        <v>4559115.0999999922</v>
      </c>
    </row>
    <row r="9" spans="1:9" ht="19.5" x14ac:dyDescent="0.25">
      <c r="A9" s="640" t="s">
        <v>763</v>
      </c>
      <c r="B9" s="703">
        <v>8319629.3600000003</v>
      </c>
      <c r="C9" s="704">
        <v>8484367.5199999996</v>
      </c>
      <c r="D9" s="702">
        <f>B9+C9</f>
        <v>16803996.879999999</v>
      </c>
      <c r="E9" s="704">
        <v>14250892.420800004</v>
      </c>
      <c r="F9" s="704">
        <v>14069385.237600002</v>
      </c>
      <c r="G9" s="702">
        <f>D9-E9</f>
        <v>2553104.4591999948</v>
      </c>
    </row>
    <row r="10" spans="1:9" x14ac:dyDescent="0.25">
      <c r="A10" s="640" t="s">
        <v>764</v>
      </c>
      <c r="B10" s="703">
        <v>6536851.6399999997</v>
      </c>
      <c r="C10" s="704">
        <v>6666288.7599999998</v>
      </c>
      <c r="D10" s="702">
        <f t="shared" ref="D10:D18" si="1">B10+C10</f>
        <v>13203140.399999999</v>
      </c>
      <c r="E10" s="704">
        <v>11197129.759200001</v>
      </c>
      <c r="F10" s="704">
        <v>11054516.9724</v>
      </c>
      <c r="G10" s="702">
        <f t="shared" ref="G10:G14" si="2">D10-E10</f>
        <v>2006010.6407999974</v>
      </c>
    </row>
    <row r="11" spans="1:9" x14ac:dyDescent="0.25">
      <c r="A11" s="640" t="s">
        <v>765</v>
      </c>
      <c r="B11" s="703"/>
      <c r="C11" s="704"/>
      <c r="D11" s="702">
        <f t="shared" si="1"/>
        <v>0</v>
      </c>
      <c r="E11" s="704"/>
      <c r="F11" s="704"/>
      <c r="G11" s="702">
        <f t="shared" si="2"/>
        <v>0</v>
      </c>
    </row>
    <row r="12" spans="1:9" x14ac:dyDescent="0.25">
      <c r="A12" s="640" t="s">
        <v>766</v>
      </c>
      <c r="B12" s="703"/>
      <c r="C12" s="704"/>
      <c r="D12" s="702">
        <f t="shared" si="1"/>
        <v>0</v>
      </c>
      <c r="E12" s="704"/>
      <c r="F12" s="704"/>
      <c r="G12" s="702">
        <f t="shared" si="2"/>
        <v>0</v>
      </c>
    </row>
    <row r="13" spans="1:9" x14ac:dyDescent="0.25">
      <c r="A13" s="640" t="s">
        <v>767</v>
      </c>
      <c r="B13" s="703"/>
      <c r="C13" s="704"/>
      <c r="D13" s="702">
        <f t="shared" si="1"/>
        <v>0</v>
      </c>
      <c r="E13" s="704"/>
      <c r="F13" s="704"/>
      <c r="G13" s="702">
        <f t="shared" si="2"/>
        <v>0</v>
      </c>
    </row>
    <row r="14" spans="1:9" x14ac:dyDescent="0.25">
      <c r="A14" s="640" t="s">
        <v>768</v>
      </c>
      <c r="B14" s="703"/>
      <c r="C14" s="704"/>
      <c r="D14" s="702">
        <f t="shared" si="1"/>
        <v>0</v>
      </c>
      <c r="E14" s="704"/>
      <c r="F14" s="704"/>
      <c r="G14" s="702">
        <f t="shared" si="2"/>
        <v>0</v>
      </c>
    </row>
    <row r="15" spans="1:9" ht="29.25" x14ac:dyDescent="0.25">
      <c r="A15" s="640" t="s">
        <v>769</v>
      </c>
      <c r="B15" s="701">
        <f>B16+B17</f>
        <v>0</v>
      </c>
      <c r="C15" s="701">
        <f t="shared" ref="C15:G15" si="3">C16+C17</f>
        <v>0</v>
      </c>
      <c r="D15" s="701">
        <f t="shared" si="3"/>
        <v>0</v>
      </c>
      <c r="E15" s="701">
        <f t="shared" si="3"/>
        <v>0</v>
      </c>
      <c r="F15" s="701">
        <f t="shared" si="3"/>
        <v>0</v>
      </c>
      <c r="G15" s="701">
        <f t="shared" si="3"/>
        <v>0</v>
      </c>
    </row>
    <row r="16" spans="1:9" x14ac:dyDescent="0.25">
      <c r="A16" s="641" t="s">
        <v>770</v>
      </c>
      <c r="B16" s="703"/>
      <c r="C16" s="704"/>
      <c r="D16" s="702">
        <f t="shared" si="1"/>
        <v>0</v>
      </c>
      <c r="E16" s="704"/>
      <c r="F16" s="704"/>
      <c r="G16" s="702">
        <f t="shared" ref="G16:G18" si="4">D16-E16</f>
        <v>0</v>
      </c>
    </row>
    <row r="17" spans="1:7" x14ac:dyDescent="0.25">
      <c r="A17" s="641" t="s">
        <v>771</v>
      </c>
      <c r="B17" s="703"/>
      <c r="C17" s="704"/>
      <c r="D17" s="702">
        <f t="shared" si="1"/>
        <v>0</v>
      </c>
      <c r="E17" s="704"/>
      <c r="F17" s="704"/>
      <c r="G17" s="702">
        <f t="shared" si="4"/>
        <v>0</v>
      </c>
    </row>
    <row r="18" spans="1:7" x14ac:dyDescent="0.25">
      <c r="A18" s="640" t="s">
        <v>772</v>
      </c>
      <c r="B18" s="703"/>
      <c r="C18" s="704"/>
      <c r="D18" s="702">
        <f t="shared" si="1"/>
        <v>0</v>
      </c>
      <c r="E18" s="704"/>
      <c r="F18" s="704"/>
      <c r="G18" s="702">
        <f t="shared" si="4"/>
        <v>0</v>
      </c>
    </row>
    <row r="19" spans="1:7" x14ac:dyDescent="0.25">
      <c r="A19" s="640"/>
      <c r="B19" s="701"/>
      <c r="C19" s="702"/>
      <c r="D19" s="702"/>
      <c r="E19" s="702"/>
      <c r="F19" s="702"/>
      <c r="G19" s="702"/>
    </row>
    <row r="20" spans="1:7" ht="19.5" x14ac:dyDescent="0.25">
      <c r="A20" s="639" t="s">
        <v>773</v>
      </c>
      <c r="B20" s="701">
        <f>B21+B22+B23+B24+B25+B26+B27+B30</f>
        <v>0</v>
      </c>
      <c r="C20" s="701">
        <f t="shared" ref="C20:G20" si="5">C21+C22+C23+C24+C25+C26+C27+C30</f>
        <v>0</v>
      </c>
      <c r="D20" s="701">
        <f t="shared" si="5"/>
        <v>0</v>
      </c>
      <c r="E20" s="701">
        <f t="shared" si="5"/>
        <v>0</v>
      </c>
      <c r="F20" s="701">
        <f t="shared" si="5"/>
        <v>0</v>
      </c>
      <c r="G20" s="701">
        <f t="shared" si="5"/>
        <v>0</v>
      </c>
    </row>
    <row r="21" spans="1:7" ht="19.5" x14ac:dyDescent="0.25">
      <c r="A21" s="640" t="s">
        <v>763</v>
      </c>
      <c r="B21" s="703"/>
      <c r="C21" s="704"/>
      <c r="D21" s="702">
        <f>B21+C21</f>
        <v>0</v>
      </c>
      <c r="E21" s="704"/>
      <c r="F21" s="704"/>
      <c r="G21" s="702">
        <f t="shared" ref="G21:G26" si="6">D21-E21</f>
        <v>0</v>
      </c>
    </row>
    <row r="22" spans="1:7" x14ac:dyDescent="0.25">
      <c r="A22" s="640" t="s">
        <v>764</v>
      </c>
      <c r="B22" s="703"/>
      <c r="C22" s="704"/>
      <c r="D22" s="702">
        <f t="shared" ref="D22:D26" si="7">B22+C22</f>
        <v>0</v>
      </c>
      <c r="E22" s="704"/>
      <c r="F22" s="704"/>
      <c r="G22" s="702">
        <f t="shared" si="6"/>
        <v>0</v>
      </c>
    </row>
    <row r="23" spans="1:7" x14ac:dyDescent="0.25">
      <c r="A23" s="640" t="s">
        <v>765</v>
      </c>
      <c r="B23" s="703"/>
      <c r="C23" s="704"/>
      <c r="D23" s="702">
        <f t="shared" si="7"/>
        <v>0</v>
      </c>
      <c r="E23" s="704"/>
      <c r="F23" s="704"/>
      <c r="G23" s="702">
        <f t="shared" si="6"/>
        <v>0</v>
      </c>
    </row>
    <row r="24" spans="1:7" x14ac:dyDescent="0.25">
      <c r="A24" s="640" t="s">
        <v>766</v>
      </c>
      <c r="B24" s="703"/>
      <c r="C24" s="704"/>
      <c r="D24" s="702">
        <f t="shared" si="7"/>
        <v>0</v>
      </c>
      <c r="E24" s="704"/>
      <c r="F24" s="704"/>
      <c r="G24" s="702">
        <f t="shared" si="6"/>
        <v>0</v>
      </c>
    </row>
    <row r="25" spans="1:7" x14ac:dyDescent="0.25">
      <c r="A25" s="640" t="s">
        <v>767</v>
      </c>
      <c r="B25" s="703"/>
      <c r="C25" s="704"/>
      <c r="D25" s="702">
        <f t="shared" si="7"/>
        <v>0</v>
      </c>
      <c r="E25" s="704"/>
      <c r="F25" s="704"/>
      <c r="G25" s="702">
        <f t="shared" si="6"/>
        <v>0</v>
      </c>
    </row>
    <row r="26" spans="1:7" x14ac:dyDescent="0.25">
      <c r="A26" s="640" t="s">
        <v>768</v>
      </c>
      <c r="B26" s="703"/>
      <c r="C26" s="704"/>
      <c r="D26" s="702">
        <f t="shared" si="7"/>
        <v>0</v>
      </c>
      <c r="E26" s="704"/>
      <c r="F26" s="704"/>
      <c r="G26" s="702">
        <f t="shared" si="6"/>
        <v>0</v>
      </c>
    </row>
    <row r="27" spans="1:7" ht="29.25" x14ac:dyDescent="0.25">
      <c r="A27" s="640" t="s">
        <v>769</v>
      </c>
      <c r="B27" s="701">
        <f>B28+B29</f>
        <v>0</v>
      </c>
      <c r="C27" s="701">
        <f t="shared" ref="C27:G27" si="8">C28+C29</f>
        <v>0</v>
      </c>
      <c r="D27" s="701">
        <f t="shared" si="8"/>
        <v>0</v>
      </c>
      <c r="E27" s="701">
        <f t="shared" si="8"/>
        <v>0</v>
      </c>
      <c r="F27" s="701">
        <f t="shared" si="8"/>
        <v>0</v>
      </c>
      <c r="G27" s="701">
        <f t="shared" si="8"/>
        <v>0</v>
      </c>
    </row>
    <row r="28" spans="1:7" x14ac:dyDescent="0.25">
      <c r="A28" s="641" t="s">
        <v>770</v>
      </c>
      <c r="B28" s="703"/>
      <c r="C28" s="704"/>
      <c r="D28" s="702">
        <f>B28+C28</f>
        <v>0</v>
      </c>
      <c r="E28" s="704"/>
      <c r="F28" s="704"/>
      <c r="G28" s="702">
        <f t="shared" ref="G28:G30" si="9">D28-E28</f>
        <v>0</v>
      </c>
    </row>
    <row r="29" spans="1:7" x14ac:dyDescent="0.25">
      <c r="A29" s="641" t="s">
        <v>771</v>
      </c>
      <c r="B29" s="703"/>
      <c r="C29" s="704"/>
      <c r="D29" s="702">
        <f>B29+C29</f>
        <v>0</v>
      </c>
      <c r="E29" s="704"/>
      <c r="F29" s="704"/>
      <c r="G29" s="702">
        <f t="shared" si="9"/>
        <v>0</v>
      </c>
    </row>
    <row r="30" spans="1:7" x14ac:dyDescent="0.25">
      <c r="A30" s="640" t="s">
        <v>772</v>
      </c>
      <c r="B30" s="703"/>
      <c r="C30" s="704"/>
      <c r="D30" s="702">
        <f>B30+C30</f>
        <v>0</v>
      </c>
      <c r="E30" s="704"/>
      <c r="F30" s="704"/>
      <c r="G30" s="702">
        <f t="shared" si="9"/>
        <v>0</v>
      </c>
    </row>
    <row r="31" spans="1:7" ht="19.5" x14ac:dyDescent="0.25">
      <c r="A31" s="639" t="s">
        <v>774</v>
      </c>
      <c r="B31" s="701">
        <f>B8+B20</f>
        <v>14856481</v>
      </c>
      <c r="C31" s="701">
        <f t="shared" ref="C31:G31" si="10">C8+C20</f>
        <v>15150656.279999999</v>
      </c>
      <c r="D31" s="701">
        <f t="shared" si="10"/>
        <v>30007137.279999997</v>
      </c>
      <c r="E31" s="701">
        <f t="shared" si="10"/>
        <v>25448022.180000007</v>
      </c>
      <c r="F31" s="701">
        <f t="shared" si="10"/>
        <v>25123902.210000001</v>
      </c>
      <c r="G31" s="701">
        <f t="shared" si="10"/>
        <v>4559115.0999999922</v>
      </c>
    </row>
    <row r="32" spans="1:7" ht="15.75" thickBot="1" x14ac:dyDescent="0.3">
      <c r="A32" s="642"/>
      <c r="B32" s="643"/>
      <c r="C32" s="644"/>
      <c r="D32" s="644"/>
      <c r="E32" s="644"/>
      <c r="F32" s="644"/>
      <c r="G32" s="644"/>
    </row>
  </sheetData>
  <sheetProtection password="C195" sheet="1" scenarios="1" insertHyperlinks="0"/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>
    <tabColor rgb="FFFFFF00"/>
    <pageSetUpPr fitToPage="1"/>
  </sheetPr>
  <dimension ref="A1:D48"/>
  <sheetViews>
    <sheetView view="pageBreakPreview" zoomScale="110" zoomScaleNormal="100" zoomScaleSheetLayoutView="110" workbookViewId="0">
      <selection activeCell="B30" sqref="B30"/>
    </sheetView>
  </sheetViews>
  <sheetFormatPr baseColWidth="10" defaultColWidth="11.28515625" defaultRowHeight="16.5" x14ac:dyDescent="0.25"/>
  <cols>
    <col min="1" max="1" width="64.5703125" style="277" customWidth="1"/>
    <col min="2" max="2" width="25.7109375" style="277" customWidth="1"/>
    <col min="3" max="3" width="25.7109375" style="403" customWidth="1"/>
    <col min="4" max="4" width="89.140625" style="277" customWidth="1"/>
    <col min="5" max="16384" width="11.28515625" style="277"/>
  </cols>
  <sheetData>
    <row r="1" spans="1:4" x14ac:dyDescent="0.25">
      <c r="A1" s="1068" t="str">
        <f>'CPCA-I-01'!A1:G1</f>
        <v>Universidad Tecnológica de Guaymas</v>
      </c>
      <c r="B1" s="1068"/>
      <c r="C1" s="1068"/>
      <c r="D1" s="423"/>
    </row>
    <row r="2" spans="1:4" s="278" customFormat="1" ht="15.75" x14ac:dyDescent="0.25">
      <c r="A2" s="1068" t="s">
        <v>13</v>
      </c>
      <c r="B2" s="1068"/>
      <c r="C2" s="1068"/>
    </row>
    <row r="3" spans="1:4" s="278" customFormat="1" x14ac:dyDescent="0.25">
      <c r="A3" s="1069" t="str">
        <f>'CPCA-I-01'!A3:G3</f>
        <v>Al 31 de diciembre de 2019</v>
      </c>
      <c r="B3" s="1069"/>
      <c r="C3" s="1069"/>
    </row>
    <row r="4" spans="1:4" s="279" customFormat="1" ht="17.25" thickBot="1" x14ac:dyDescent="0.3">
      <c r="A4" s="392"/>
      <c r="B4" s="526"/>
      <c r="C4" s="393"/>
    </row>
    <row r="5" spans="1:4" s="395" customFormat="1" ht="27" customHeight="1" thickBot="1" x14ac:dyDescent="0.3">
      <c r="A5" s="394" t="s">
        <v>775</v>
      </c>
      <c r="B5" s="169"/>
      <c r="C5" s="249">
        <f>'CPCA II-04'!E80</f>
        <v>25448022.18</v>
      </c>
      <c r="D5" s="404" t="str">
        <f>IF((C5-'CPCA II-04'!E80)&gt;0.9,"ERROR!!!!! EL MONTO NO COINCIDE CON LO REPORTADO EN EL FORMATO ETCA-II-04, EN EL TOTAL DE EGRESOS DEVENGADO ANUAL","")</f>
        <v/>
      </c>
    </row>
    <row r="6" spans="1:4" s="395" customFormat="1" ht="9.75" customHeight="1" x14ac:dyDescent="0.25">
      <c r="A6" s="396"/>
      <c r="B6" s="266"/>
      <c r="C6" s="405"/>
      <c r="D6" s="404"/>
    </row>
    <row r="7" spans="1:4" s="395" customFormat="1" ht="17.25" customHeight="1" thickBot="1" x14ac:dyDescent="0.3">
      <c r="A7" s="397"/>
      <c r="B7" s="269"/>
      <c r="C7" s="406"/>
      <c r="D7" s="404"/>
    </row>
    <row r="8" spans="1:4" ht="20.100000000000001" customHeight="1" x14ac:dyDescent="0.25">
      <c r="A8" s="398" t="s">
        <v>988</v>
      </c>
      <c r="B8" s="799"/>
      <c r="C8" s="407">
        <f>SUM(B9:B29)</f>
        <v>647848.85</v>
      </c>
      <c r="D8" s="408"/>
    </row>
    <row r="9" spans="1:4" ht="20.100000000000001" customHeight="1" x14ac:dyDescent="0.25">
      <c r="A9" s="399" t="s">
        <v>989</v>
      </c>
      <c r="B9" s="838"/>
      <c r="C9" s="409"/>
      <c r="D9" s="408"/>
    </row>
    <row r="10" spans="1:4" ht="20.100000000000001" customHeight="1" x14ac:dyDescent="0.25">
      <c r="A10" s="399" t="s">
        <v>990</v>
      </c>
      <c r="B10" s="838"/>
      <c r="C10" s="409"/>
      <c r="D10" s="408"/>
    </row>
    <row r="11" spans="1:4" ht="20.100000000000001" customHeight="1" x14ac:dyDescent="0.25">
      <c r="A11" s="399" t="s">
        <v>537</v>
      </c>
      <c r="B11" s="838">
        <v>6895</v>
      </c>
      <c r="C11" s="409"/>
      <c r="D11" s="408"/>
    </row>
    <row r="12" spans="1:4" x14ac:dyDescent="0.25">
      <c r="A12" s="399" t="s">
        <v>538</v>
      </c>
      <c r="B12" s="838">
        <v>24126.84</v>
      </c>
      <c r="C12" s="409"/>
      <c r="D12" s="408"/>
    </row>
    <row r="13" spans="1:4" ht="20.100000000000001" customHeight="1" x14ac:dyDescent="0.25">
      <c r="A13" s="399" t="s">
        <v>539</v>
      </c>
      <c r="B13" s="838"/>
      <c r="C13" s="409"/>
      <c r="D13" s="408"/>
    </row>
    <row r="14" spans="1:4" ht="20.100000000000001" customHeight="1" x14ac:dyDescent="0.25">
      <c r="A14" s="399" t="s">
        <v>540</v>
      </c>
      <c r="B14" s="838"/>
      <c r="C14" s="409"/>
      <c r="D14" s="408"/>
    </row>
    <row r="15" spans="1:4" ht="20.100000000000001" customHeight="1" x14ac:dyDescent="0.25">
      <c r="A15" s="399" t="s">
        <v>541</v>
      </c>
      <c r="B15" s="838"/>
      <c r="C15" s="409"/>
      <c r="D15" s="408"/>
    </row>
    <row r="16" spans="1:4" ht="20.100000000000001" customHeight="1" x14ac:dyDescent="0.25">
      <c r="A16" s="399" t="s">
        <v>542</v>
      </c>
      <c r="B16" s="838"/>
      <c r="C16" s="409"/>
      <c r="D16" s="408"/>
    </row>
    <row r="17" spans="1:4" ht="20.100000000000001" customHeight="1" x14ac:dyDescent="0.25">
      <c r="A17" s="399" t="s">
        <v>1026</v>
      </c>
      <c r="B17" s="838"/>
      <c r="C17" s="409"/>
      <c r="D17" s="408"/>
    </row>
    <row r="18" spans="1:4" ht="20.100000000000001" customHeight="1" x14ac:dyDescent="0.25">
      <c r="A18" s="399" t="s">
        <v>544</v>
      </c>
      <c r="B18" s="838"/>
      <c r="C18" s="409"/>
      <c r="D18" s="408"/>
    </row>
    <row r="19" spans="1:4" ht="20.100000000000001" customHeight="1" x14ac:dyDescent="0.25">
      <c r="A19" s="399" t="s">
        <v>54</v>
      </c>
      <c r="B19" s="838">
        <v>616824</v>
      </c>
      <c r="C19" s="409"/>
      <c r="D19" s="408"/>
    </row>
    <row r="20" spans="1:4" ht="20.100000000000001" customHeight="1" x14ac:dyDescent="0.25">
      <c r="A20" s="399" t="s">
        <v>545</v>
      </c>
      <c r="B20" s="838"/>
      <c r="C20" s="409"/>
      <c r="D20" s="408"/>
    </row>
    <row r="21" spans="1:4" ht="20.100000000000001" customHeight="1" x14ac:dyDescent="0.25">
      <c r="A21" s="399" t="s">
        <v>546</v>
      </c>
      <c r="B21" s="838"/>
      <c r="C21" s="409"/>
      <c r="D21" s="408"/>
    </row>
    <row r="22" spans="1:4" ht="20.100000000000001" customHeight="1" x14ac:dyDescent="0.25">
      <c r="A22" s="399" t="s">
        <v>550</v>
      </c>
      <c r="B22" s="838"/>
      <c r="C22" s="409"/>
      <c r="D22" s="408"/>
    </row>
    <row r="23" spans="1:4" ht="20.100000000000001" customHeight="1" x14ac:dyDescent="0.25">
      <c r="A23" s="399" t="s">
        <v>551</v>
      </c>
      <c r="B23" s="838"/>
      <c r="C23" s="409"/>
      <c r="D23" s="408"/>
    </row>
    <row r="24" spans="1:4" ht="20.100000000000001" customHeight="1" x14ac:dyDescent="0.25">
      <c r="A24" s="399" t="s">
        <v>552</v>
      </c>
      <c r="B24" s="838"/>
      <c r="C24" s="409"/>
      <c r="D24" s="408"/>
    </row>
    <row r="25" spans="1:4" ht="20.100000000000001" customHeight="1" x14ac:dyDescent="0.25">
      <c r="A25" s="399" t="s">
        <v>553</v>
      </c>
      <c r="B25" s="838"/>
      <c r="C25" s="409"/>
      <c r="D25" s="408"/>
    </row>
    <row r="26" spans="1:4" ht="20.100000000000001" customHeight="1" x14ac:dyDescent="0.25">
      <c r="A26" s="399" t="s">
        <v>555</v>
      </c>
      <c r="B26" s="838"/>
      <c r="C26" s="409"/>
      <c r="D26" s="408"/>
    </row>
    <row r="27" spans="1:4" ht="20.100000000000001" customHeight="1" x14ac:dyDescent="0.25">
      <c r="A27" s="399" t="s">
        <v>1027</v>
      </c>
      <c r="B27" s="838"/>
      <c r="C27" s="409"/>
      <c r="D27" s="408"/>
    </row>
    <row r="28" spans="1:4" ht="20.100000000000001" customHeight="1" x14ac:dyDescent="0.25">
      <c r="A28" s="399" t="s">
        <v>1028</v>
      </c>
      <c r="B28" s="838"/>
      <c r="C28" s="409"/>
      <c r="D28" s="408"/>
    </row>
    <row r="29" spans="1:4" ht="20.100000000000001" customHeight="1" thickBot="1" x14ac:dyDescent="0.3">
      <c r="A29" s="399" t="s">
        <v>776</v>
      </c>
      <c r="B29" s="839">
        <v>3.01</v>
      </c>
      <c r="C29" s="410"/>
      <c r="D29" s="408"/>
    </row>
    <row r="30" spans="1:4" ht="7.5" customHeight="1" x14ac:dyDescent="0.25">
      <c r="A30" s="400"/>
      <c r="B30" s="266"/>
      <c r="C30" s="411"/>
      <c r="D30" s="408"/>
    </row>
    <row r="31" spans="1:4" ht="20.100000000000001" customHeight="1" thickBot="1" x14ac:dyDescent="0.3">
      <c r="A31" s="401"/>
      <c r="B31" s="269"/>
      <c r="C31" s="412"/>
      <c r="D31" s="408"/>
    </row>
    <row r="32" spans="1:4" ht="20.100000000000001" customHeight="1" x14ac:dyDescent="0.25">
      <c r="A32" s="398" t="s">
        <v>991</v>
      </c>
      <c r="B32" s="840"/>
      <c r="C32" s="407">
        <f>SUM(B33:B39)</f>
        <v>9090333.9499999993</v>
      </c>
      <c r="D32" s="408"/>
    </row>
    <row r="33" spans="1:4" x14ac:dyDescent="0.25">
      <c r="A33" s="399" t="s">
        <v>234</v>
      </c>
      <c r="B33" s="838">
        <v>9090333.9499999993</v>
      </c>
      <c r="C33" s="409"/>
      <c r="D33" s="408"/>
    </row>
    <row r="34" spans="1:4" ht="20.100000000000001" customHeight="1" x14ac:dyDescent="0.25">
      <c r="A34" s="399" t="s">
        <v>235</v>
      </c>
      <c r="B34" s="838"/>
      <c r="C34" s="409"/>
      <c r="D34" s="416" t="str">
        <f>IF(B33&lt;&gt;'CPCA-I-03'!C52,"ERROR!!!!! EL MONTO NO COINCIDE CON LO REPORTADO EN EL FORMATO ETCA-I-02 POR CONCEPTO DE ESTIMACIONES, DEPRECIACIONES, ETC..","")</f>
        <v/>
      </c>
    </row>
    <row r="35" spans="1:4" ht="20.100000000000001" customHeight="1" x14ac:dyDescent="0.25">
      <c r="A35" s="399" t="s">
        <v>236</v>
      </c>
      <c r="B35" s="838"/>
      <c r="C35" s="409"/>
      <c r="D35" s="408"/>
    </row>
    <row r="36" spans="1:4" ht="25.5" customHeight="1" x14ac:dyDescent="0.25">
      <c r="A36" s="399" t="s">
        <v>1012</v>
      </c>
      <c r="B36" s="838"/>
      <c r="C36" s="409"/>
      <c r="D36" s="408"/>
    </row>
    <row r="37" spans="1:4" ht="20.100000000000001" customHeight="1" x14ac:dyDescent="0.25">
      <c r="A37" s="399" t="s">
        <v>237</v>
      </c>
      <c r="B37" s="838"/>
      <c r="C37" s="409"/>
      <c r="D37" s="408"/>
    </row>
    <row r="38" spans="1:4" ht="20.100000000000001" customHeight="1" x14ac:dyDescent="0.25">
      <c r="A38" s="399" t="s">
        <v>238</v>
      </c>
      <c r="B38" s="838"/>
      <c r="C38" s="409"/>
      <c r="D38" s="408"/>
    </row>
    <row r="39" spans="1:4" ht="20.100000000000001" customHeight="1" x14ac:dyDescent="0.25">
      <c r="A39" s="399" t="s">
        <v>777</v>
      </c>
      <c r="B39" s="838"/>
      <c r="C39" s="409"/>
      <c r="D39" s="408"/>
    </row>
    <row r="40" spans="1:4" ht="20.100000000000001" customHeight="1" thickBot="1" x14ac:dyDescent="0.3">
      <c r="A40" s="402"/>
      <c r="B40" s="841"/>
      <c r="C40" s="410"/>
      <c r="D40" s="408"/>
    </row>
    <row r="41" spans="1:4" ht="20.100000000000001" customHeight="1" thickBot="1" x14ac:dyDescent="0.3">
      <c r="A41" s="501" t="s">
        <v>778</v>
      </c>
      <c r="B41" s="842"/>
      <c r="C41" s="249">
        <f>C5-C8+C32</f>
        <v>33890507.280000001</v>
      </c>
      <c r="D41" s="408"/>
    </row>
    <row r="42" spans="1:4" ht="20.100000000000001" customHeight="1" x14ac:dyDescent="0.25">
      <c r="A42" s="500"/>
      <c r="B42" s="498"/>
      <c r="C42" s="499"/>
      <c r="D42" s="408" t="str">
        <f>IF((C41-'CPCA-I-03'!C61)&gt;0.9,"ERROR!!!!! EL MONTO NO COINCIDE CON LO REPORTADO EN EL FORMATO ETCA-I-03, EN EL MISMO RUBRO","")</f>
        <v/>
      </c>
    </row>
    <row r="43" spans="1:4" ht="20.100000000000001" customHeight="1" x14ac:dyDescent="0.25">
      <c r="A43" s="497"/>
      <c r="B43" s="498"/>
      <c r="C43" s="499"/>
      <c r="D43" s="408"/>
    </row>
    <row r="44" spans="1:4" ht="20.100000000000001" customHeight="1" x14ac:dyDescent="0.25">
      <c r="A44" s="497"/>
      <c r="B44" s="498"/>
      <c r="C44" s="499"/>
      <c r="D44" s="408"/>
    </row>
    <row r="45" spans="1:4" ht="20.100000000000001" customHeight="1" x14ac:dyDescent="0.25">
      <c r="A45" s="497"/>
      <c r="B45" s="498"/>
      <c r="C45" s="499"/>
      <c r="D45" s="408"/>
    </row>
    <row r="46" spans="1:4" ht="20.100000000000001" customHeight="1" x14ac:dyDescent="0.25">
      <c r="A46" s="497"/>
      <c r="B46" s="498"/>
      <c r="C46" s="499"/>
      <c r="D46" s="408"/>
    </row>
    <row r="47" spans="1:4" ht="26.25" customHeight="1" x14ac:dyDescent="0.25">
      <c r="A47" s="500"/>
      <c r="B47" s="498"/>
      <c r="C47" s="499"/>
      <c r="D47" s="408"/>
    </row>
    <row r="48" spans="1:4" x14ac:dyDescent="0.25">
      <c r="D48" s="408"/>
    </row>
  </sheetData>
  <sheetProtection password="C115" sheet="1" scenarios="1" formatColumns="0" formatRows="0" insertHyperlinks="0"/>
  <mergeCells count="3">
    <mergeCell ref="A1:C1"/>
    <mergeCell ref="A2:C2"/>
    <mergeCell ref="A3:C3"/>
  </mergeCells>
  <printOptions horizontalCentered="1"/>
  <pageMargins left="0.39370078740157483" right="0.39370078740157483" top="0.74803149606299213" bottom="0.74803149606299213" header="0.31496062992125984" footer="0.31496062992125984"/>
  <pageSetup scale="79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J37"/>
  <sheetViews>
    <sheetView view="pageBreakPreview" topLeftCell="A25" zoomScaleNormal="100" zoomScaleSheetLayoutView="100" workbookViewId="0">
      <selection activeCell="B14" sqref="B14"/>
    </sheetView>
  </sheetViews>
  <sheetFormatPr baseColWidth="10" defaultColWidth="11.28515625" defaultRowHeight="16.5" x14ac:dyDescent="0.3"/>
  <cols>
    <col min="1" max="1" width="4.28515625" style="122" customWidth="1"/>
    <col min="2" max="2" width="41.7109375" style="104" customWidth="1"/>
    <col min="3" max="5" width="16.7109375" style="104" customWidth="1"/>
    <col min="6" max="16384" width="11.28515625" style="104"/>
  </cols>
  <sheetData>
    <row r="1" spans="1:5" x14ac:dyDescent="0.3">
      <c r="A1" s="1279" t="str">
        <f>'CPCA-I-01'!A1:G1</f>
        <v>Universidad Tecnológica de Guaymas</v>
      </c>
      <c r="B1" s="1279"/>
      <c r="C1" s="1279"/>
      <c r="D1" s="1279"/>
      <c r="E1" s="1279"/>
    </row>
    <row r="2" spans="1:5" x14ac:dyDescent="0.3">
      <c r="A2" s="1283" t="s">
        <v>270</v>
      </c>
      <c r="B2" s="1283"/>
      <c r="C2" s="1283"/>
      <c r="D2" s="1283"/>
      <c r="E2" s="1283"/>
    </row>
    <row r="3" spans="1:5" x14ac:dyDescent="0.3">
      <c r="A3" s="1060" t="str">
        <f>'CPCA-I-03'!A3:D3</f>
        <v>Del 01 de enero al 31 de diciembre de 2019</v>
      </c>
      <c r="B3" s="1060"/>
      <c r="C3" s="1060"/>
      <c r="D3" s="1060"/>
      <c r="E3" s="1060"/>
    </row>
    <row r="4" spans="1:5" ht="17.25" thickBot="1" x14ac:dyDescent="0.35">
      <c r="A4" s="327"/>
      <c r="B4" s="1283" t="s">
        <v>779</v>
      </c>
      <c r="C4" s="1283"/>
      <c r="D4" s="52"/>
      <c r="E4" s="327"/>
    </row>
    <row r="5" spans="1:5" s="204" customFormat="1" ht="30" customHeight="1" x14ac:dyDescent="0.25">
      <c r="A5" s="1284" t="s">
        <v>780</v>
      </c>
      <c r="B5" s="1285"/>
      <c r="C5" s="328" t="s">
        <v>781</v>
      </c>
      <c r="D5" s="329" t="s">
        <v>782</v>
      </c>
      <c r="E5" s="330" t="s">
        <v>270</v>
      </c>
    </row>
    <row r="6" spans="1:5" s="204" customFormat="1" ht="30" customHeight="1" thickBot="1" x14ac:dyDescent="0.3">
      <c r="A6" s="1286"/>
      <c r="B6" s="1287"/>
      <c r="C6" s="331" t="s">
        <v>783</v>
      </c>
      <c r="D6" s="331" t="s">
        <v>784</v>
      </c>
      <c r="E6" s="332" t="s">
        <v>785</v>
      </c>
    </row>
    <row r="7" spans="1:5" s="204" customFormat="1" ht="21" customHeight="1" x14ac:dyDescent="0.25">
      <c r="A7" s="1288" t="s">
        <v>786</v>
      </c>
      <c r="B7" s="1289"/>
      <c r="C7" s="1289"/>
      <c r="D7" s="1289"/>
      <c r="E7" s="1290"/>
    </row>
    <row r="8" spans="1:5" s="204" customFormat="1" ht="20.25" customHeight="1" x14ac:dyDescent="0.25">
      <c r="A8" s="333">
        <v>1</v>
      </c>
      <c r="B8" s="334"/>
      <c r="C8" s="335"/>
      <c r="D8" s="336"/>
      <c r="E8" s="346" t="str">
        <f>IF(B8="","",C8-D8)</f>
        <v/>
      </c>
    </row>
    <row r="9" spans="1:5" s="204" customFormat="1" ht="20.25" customHeight="1" x14ac:dyDescent="0.25">
      <c r="A9" s="333">
        <v>2</v>
      </c>
      <c r="B9" s="334"/>
      <c r="C9" s="335"/>
      <c r="D9" s="336"/>
      <c r="E9" s="346" t="str">
        <f t="shared" ref="E9:E17" si="0">IF(B9="","",C9-D9)</f>
        <v/>
      </c>
    </row>
    <row r="10" spans="1:5" s="204" customFormat="1" ht="20.25" customHeight="1" x14ac:dyDescent="0.25">
      <c r="A10" s="333">
        <v>3</v>
      </c>
      <c r="B10" s="334"/>
      <c r="C10" s="335"/>
      <c r="D10" s="336"/>
      <c r="E10" s="346" t="str">
        <f t="shared" si="0"/>
        <v/>
      </c>
    </row>
    <row r="11" spans="1:5" s="204" customFormat="1" ht="20.25" customHeight="1" x14ac:dyDescent="0.25">
      <c r="A11" s="333">
        <v>4</v>
      </c>
      <c r="B11" s="334"/>
      <c r="C11" s="335"/>
      <c r="D11" s="336"/>
      <c r="E11" s="346" t="str">
        <f t="shared" si="0"/>
        <v/>
      </c>
    </row>
    <row r="12" spans="1:5" s="204" customFormat="1" ht="20.25" customHeight="1" x14ac:dyDescent="0.25">
      <c r="A12" s="333">
        <v>5</v>
      </c>
      <c r="B12" s="334"/>
      <c r="C12" s="335"/>
      <c r="D12" s="336"/>
      <c r="E12" s="346" t="str">
        <f t="shared" si="0"/>
        <v/>
      </c>
    </row>
    <row r="13" spans="1:5" s="204" customFormat="1" ht="20.25" customHeight="1" x14ac:dyDescent="0.25">
      <c r="A13" s="333">
        <v>6</v>
      </c>
      <c r="B13" s="334"/>
      <c r="C13" s="335"/>
      <c r="D13" s="336"/>
      <c r="E13" s="346" t="str">
        <f t="shared" si="0"/>
        <v/>
      </c>
    </row>
    <row r="14" spans="1:5" s="204" customFormat="1" ht="20.25" customHeight="1" x14ac:dyDescent="0.25">
      <c r="A14" s="333">
        <v>7</v>
      </c>
      <c r="B14" s="334"/>
      <c r="C14" s="335"/>
      <c r="D14" s="336"/>
      <c r="E14" s="346" t="str">
        <f t="shared" si="0"/>
        <v/>
      </c>
    </row>
    <row r="15" spans="1:5" s="204" customFormat="1" ht="20.25" customHeight="1" x14ac:dyDescent="0.25">
      <c r="A15" s="333">
        <v>8</v>
      </c>
      <c r="B15" s="334"/>
      <c r="C15" s="335"/>
      <c r="D15" s="336"/>
      <c r="E15" s="346" t="str">
        <f t="shared" si="0"/>
        <v/>
      </c>
    </row>
    <row r="16" spans="1:5" s="204" customFormat="1" ht="20.25" customHeight="1" x14ac:dyDescent="0.25">
      <c r="A16" s="333">
        <v>9</v>
      </c>
      <c r="B16" s="334"/>
      <c r="C16" s="335"/>
      <c r="D16" s="336"/>
      <c r="E16" s="346" t="str">
        <f t="shared" si="0"/>
        <v/>
      </c>
    </row>
    <row r="17" spans="1:5" s="204" customFormat="1" ht="20.25" customHeight="1" x14ac:dyDescent="0.25">
      <c r="A17" s="333">
        <v>10</v>
      </c>
      <c r="B17" s="334"/>
      <c r="C17" s="335"/>
      <c r="D17" s="336"/>
      <c r="E17" s="346" t="str">
        <f t="shared" si="0"/>
        <v/>
      </c>
    </row>
    <row r="18" spans="1:5" s="204" customFormat="1" ht="20.25" customHeight="1" x14ac:dyDescent="0.25">
      <c r="A18" s="333"/>
      <c r="B18" s="338" t="s">
        <v>787</v>
      </c>
      <c r="C18" s="344">
        <f>SUM(C8:C17)</f>
        <v>0</v>
      </c>
      <c r="D18" s="345">
        <f>SUM(D8:D17)</f>
        <v>0</v>
      </c>
      <c r="E18" s="346">
        <f>SUM(E8:E17)</f>
        <v>0</v>
      </c>
    </row>
    <row r="19" spans="1:5" s="204" customFormat="1" ht="21" customHeight="1" x14ac:dyDescent="0.25">
      <c r="A19" s="1280" t="s">
        <v>788</v>
      </c>
      <c r="B19" s="1281"/>
      <c r="C19" s="1281"/>
      <c r="D19" s="1281"/>
      <c r="E19" s="1282"/>
    </row>
    <row r="20" spans="1:5" s="204" customFormat="1" ht="20.25" customHeight="1" x14ac:dyDescent="0.25">
      <c r="A20" s="333">
        <v>1</v>
      </c>
      <c r="B20" s="334"/>
      <c r="C20" s="335"/>
      <c r="D20" s="336"/>
      <c r="E20" s="346" t="str">
        <f>IF(B20="","",C20-D20)</f>
        <v/>
      </c>
    </row>
    <row r="21" spans="1:5" s="204" customFormat="1" ht="20.25" customHeight="1" x14ac:dyDescent="0.25">
      <c r="A21" s="333">
        <v>2</v>
      </c>
      <c r="B21" s="334"/>
      <c r="C21" s="335"/>
      <c r="D21" s="336"/>
      <c r="E21" s="346" t="str">
        <f t="shared" ref="E21:E29" si="1">IF(B21="","",C21-D21)</f>
        <v/>
      </c>
    </row>
    <row r="22" spans="1:5" s="204" customFormat="1" ht="20.25" customHeight="1" x14ac:dyDescent="0.25">
      <c r="A22" s="333">
        <v>3</v>
      </c>
      <c r="B22" s="334"/>
      <c r="C22" s="335"/>
      <c r="D22" s="336"/>
      <c r="E22" s="346" t="str">
        <f t="shared" si="1"/>
        <v/>
      </c>
    </row>
    <row r="23" spans="1:5" s="204" customFormat="1" ht="20.25" customHeight="1" x14ac:dyDescent="0.25">
      <c r="A23" s="333">
        <v>4</v>
      </c>
      <c r="B23" s="334"/>
      <c r="C23" s="335"/>
      <c r="D23" s="336"/>
      <c r="E23" s="346" t="str">
        <f t="shared" si="1"/>
        <v/>
      </c>
    </row>
    <row r="24" spans="1:5" s="204" customFormat="1" ht="20.25" customHeight="1" x14ac:dyDescent="0.25">
      <c r="A24" s="333">
        <v>5</v>
      </c>
      <c r="B24" s="334"/>
      <c r="C24" s="335"/>
      <c r="D24" s="336"/>
      <c r="E24" s="346" t="str">
        <f t="shared" si="1"/>
        <v/>
      </c>
    </row>
    <row r="25" spans="1:5" s="204" customFormat="1" ht="20.25" customHeight="1" x14ac:dyDescent="0.25">
      <c r="A25" s="333">
        <v>6</v>
      </c>
      <c r="B25" s="334"/>
      <c r="C25" s="335"/>
      <c r="D25" s="336"/>
      <c r="E25" s="346" t="str">
        <f t="shared" si="1"/>
        <v/>
      </c>
    </row>
    <row r="26" spans="1:5" s="204" customFormat="1" ht="20.25" customHeight="1" x14ac:dyDescent="0.25">
      <c r="A26" s="333">
        <v>7</v>
      </c>
      <c r="B26" s="334"/>
      <c r="C26" s="335"/>
      <c r="D26" s="336"/>
      <c r="E26" s="346" t="str">
        <f t="shared" si="1"/>
        <v/>
      </c>
    </row>
    <row r="27" spans="1:5" s="204" customFormat="1" ht="20.25" customHeight="1" x14ac:dyDescent="0.25">
      <c r="A27" s="333">
        <v>8</v>
      </c>
      <c r="B27" s="334"/>
      <c r="C27" s="335"/>
      <c r="D27" s="336"/>
      <c r="E27" s="346" t="str">
        <f>IF(B27="","",C27-D28)</f>
        <v/>
      </c>
    </row>
    <row r="28" spans="1:5" s="204" customFormat="1" ht="20.25" customHeight="1" x14ac:dyDescent="0.25">
      <c r="A28" s="333">
        <v>9</v>
      </c>
      <c r="B28" s="334"/>
      <c r="C28" s="335"/>
      <c r="D28" s="336"/>
      <c r="E28" s="346" t="str">
        <f>IF(B28="","",C28-#REF!)</f>
        <v/>
      </c>
    </row>
    <row r="29" spans="1:5" s="204" customFormat="1" ht="20.25" customHeight="1" x14ac:dyDescent="0.25">
      <c r="A29" s="333">
        <v>10</v>
      </c>
      <c r="B29" s="334"/>
      <c r="C29" s="335"/>
      <c r="D29" s="336"/>
      <c r="E29" s="346" t="str">
        <f t="shared" si="1"/>
        <v/>
      </c>
    </row>
    <row r="30" spans="1:5" s="340" customFormat="1" ht="39.950000000000003" customHeight="1" thickBot="1" x14ac:dyDescent="0.35">
      <c r="A30" s="333"/>
      <c r="B30" s="339" t="s">
        <v>789</v>
      </c>
      <c r="C30" s="344">
        <f>SUM(C20:C29)</f>
        <v>0</v>
      </c>
      <c r="D30" s="345">
        <f>SUM(D20:D29)</f>
        <v>0</v>
      </c>
      <c r="E30" s="346">
        <f>SUM(E20:E29)</f>
        <v>0</v>
      </c>
    </row>
    <row r="31" spans="1:5" ht="30" customHeight="1" thickBot="1" x14ac:dyDescent="0.35">
      <c r="A31" s="341"/>
      <c r="B31" s="342" t="s">
        <v>790</v>
      </c>
      <c r="C31" s="347">
        <f>SUM(C18,C30)</f>
        <v>0</v>
      </c>
      <c r="D31" s="347">
        <f>SUM(D18,D30)</f>
        <v>0</v>
      </c>
      <c r="E31" s="348">
        <f>SUM(E18,E30)</f>
        <v>0</v>
      </c>
    </row>
    <row r="32" spans="1:5" ht="17.100000000000001" customHeight="1" x14ac:dyDescent="0.3">
      <c r="A32" s="436" t="s">
        <v>81</v>
      </c>
    </row>
    <row r="33" spans="1:10" ht="17.100000000000001" customHeight="1" x14ac:dyDescent="0.3">
      <c r="A33" s="502"/>
      <c r="B33" s="503"/>
      <c r="C33" s="504"/>
      <c r="D33" s="504"/>
      <c r="E33" s="504"/>
    </row>
    <row r="34" spans="1:10" ht="17.100000000000001" customHeight="1" x14ac:dyDescent="0.3">
      <c r="A34" s="502"/>
      <c r="B34" s="503"/>
      <c r="C34" s="504"/>
      <c r="D34" s="504"/>
      <c r="E34" s="504"/>
    </row>
    <row r="35" spans="1:10" ht="17.100000000000001" customHeight="1" x14ac:dyDescent="0.3">
      <c r="A35" s="502"/>
      <c r="B35" s="503"/>
      <c r="C35" s="504"/>
      <c r="D35" s="504"/>
      <c r="E35" s="504"/>
    </row>
    <row r="36" spans="1:10" ht="17.100000000000001" customHeight="1" x14ac:dyDescent="0.3">
      <c r="A36" s="502"/>
      <c r="B36" s="503"/>
      <c r="C36" s="504"/>
      <c r="D36" s="504"/>
      <c r="E36" s="504"/>
    </row>
    <row r="37" spans="1:10" ht="17.100000000000001" customHeight="1" x14ac:dyDescent="0.3">
      <c r="A37" s="51" t="s">
        <v>244</v>
      </c>
      <c r="J37" s="343"/>
    </row>
  </sheetData>
  <sheetProtection insertHyperlinks="0"/>
  <mergeCells count="7">
    <mergeCell ref="A1:E1"/>
    <mergeCell ref="A3:E3"/>
    <mergeCell ref="A19:E19"/>
    <mergeCell ref="A2:E2"/>
    <mergeCell ref="A5:B6"/>
    <mergeCell ref="A7:E7"/>
    <mergeCell ref="B4:C4"/>
  </mergeCells>
  <printOptions horizontalCentered="1"/>
  <pageMargins left="0.39370078740157483" right="0.39370078740157483" top="0.74803149606299213" bottom="0.74803149606299213" header="0.31496062992125984" footer="0.31496062992125984"/>
  <pageSetup scale="92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I37"/>
  <sheetViews>
    <sheetView view="pageBreakPreview" topLeftCell="A10" zoomScale="90" zoomScaleNormal="100" zoomScaleSheetLayoutView="90" workbookViewId="0">
      <selection activeCell="B18" sqref="B18"/>
    </sheetView>
  </sheetViews>
  <sheetFormatPr baseColWidth="10" defaultColWidth="11.28515625" defaultRowHeight="16.5" x14ac:dyDescent="0.3"/>
  <cols>
    <col min="1" max="1" width="4.85546875" style="122" customWidth="1"/>
    <col min="2" max="2" width="41" style="104" customWidth="1"/>
    <col min="3" max="4" width="25.7109375" style="104" customWidth="1"/>
    <col min="5" max="16384" width="11.28515625" style="104"/>
  </cols>
  <sheetData>
    <row r="1" spans="1:6" x14ac:dyDescent="0.3">
      <c r="A1" s="349"/>
      <c r="B1" s="1279" t="str">
        <f>'CPCA-I-01'!A1</f>
        <v>Universidad Tecnológica de Guaymas</v>
      </c>
      <c r="C1" s="1279"/>
      <c r="D1" s="1279"/>
    </row>
    <row r="2" spans="1:6" x14ac:dyDescent="0.3">
      <c r="A2" s="104"/>
      <c r="B2" s="1283" t="s">
        <v>791</v>
      </c>
      <c r="C2" s="1283"/>
      <c r="D2" s="1283"/>
      <c r="F2" s="326"/>
    </row>
    <row r="3" spans="1:6" x14ac:dyDescent="0.3">
      <c r="B3" s="1060" t="str">
        <f>'CPCA-I-03'!A3</f>
        <v>Del 01 de enero al 31 de diciembre de 2019</v>
      </c>
      <c r="C3" s="1060"/>
      <c r="D3" s="1060"/>
    </row>
    <row r="4" spans="1:6" x14ac:dyDescent="0.3">
      <c r="A4" s="785"/>
      <c r="B4" s="1295" t="s">
        <v>1097</v>
      </c>
      <c r="C4" s="1295"/>
      <c r="D4" s="239"/>
    </row>
    <row r="5" spans="1:6" ht="6.75" customHeight="1" thickBot="1" x14ac:dyDescent="0.35"/>
    <row r="6" spans="1:6" s="204" customFormat="1" ht="27.95" customHeight="1" x14ac:dyDescent="0.25">
      <c r="A6" s="1284" t="s">
        <v>780</v>
      </c>
      <c r="B6" s="1285"/>
      <c r="C6" s="1291" t="s">
        <v>435</v>
      </c>
      <c r="D6" s="1293" t="s">
        <v>662</v>
      </c>
    </row>
    <row r="7" spans="1:6" s="204" customFormat="1" ht="4.5" customHeight="1" thickBot="1" x14ac:dyDescent="0.3">
      <c r="A7" s="1286"/>
      <c r="B7" s="1287"/>
      <c r="C7" s="1292"/>
      <c r="D7" s="1294"/>
    </row>
    <row r="8" spans="1:6" s="204" customFormat="1" ht="21" customHeight="1" x14ac:dyDescent="0.25">
      <c r="A8" s="1288" t="s">
        <v>786</v>
      </c>
      <c r="B8" s="1289"/>
      <c r="C8" s="1289"/>
      <c r="D8" s="1290"/>
    </row>
    <row r="9" spans="1:6" s="204" customFormat="1" ht="18" customHeight="1" x14ac:dyDescent="0.25">
      <c r="A9" s="333">
        <v>1</v>
      </c>
      <c r="B9" s="334"/>
      <c r="C9" s="350"/>
      <c r="D9" s="351"/>
    </row>
    <row r="10" spans="1:6" s="204" customFormat="1" ht="18" customHeight="1" x14ac:dyDescent="0.25">
      <c r="A10" s="333">
        <v>2</v>
      </c>
      <c r="B10" s="334"/>
      <c r="C10" s="350"/>
      <c r="D10" s="351"/>
    </row>
    <row r="11" spans="1:6" s="204" customFormat="1" ht="18" customHeight="1" x14ac:dyDescent="0.25">
      <c r="A11" s="333">
        <v>3</v>
      </c>
      <c r="B11" s="334"/>
      <c r="C11" s="350"/>
      <c r="D11" s="351"/>
    </row>
    <row r="12" spans="1:6" s="204" customFormat="1" ht="18" customHeight="1" x14ac:dyDescent="0.25">
      <c r="A12" s="333">
        <v>4</v>
      </c>
      <c r="B12" s="334"/>
      <c r="C12" s="350"/>
      <c r="D12" s="351"/>
    </row>
    <row r="13" spans="1:6" s="204" customFormat="1" ht="18" customHeight="1" x14ac:dyDescent="0.25">
      <c r="A13" s="333">
        <v>5</v>
      </c>
      <c r="B13" s="334"/>
      <c r="C13" s="350"/>
      <c r="D13" s="351"/>
    </row>
    <row r="14" spans="1:6" s="204" customFormat="1" ht="18" customHeight="1" x14ac:dyDescent="0.25">
      <c r="A14" s="333">
        <v>6</v>
      </c>
      <c r="B14" s="334"/>
      <c r="C14" s="350"/>
      <c r="D14" s="351"/>
    </row>
    <row r="15" spans="1:6" s="204" customFormat="1" ht="18" customHeight="1" x14ac:dyDescent="0.25">
      <c r="A15" s="333">
        <v>7</v>
      </c>
      <c r="B15" s="334"/>
      <c r="C15" s="350"/>
      <c r="D15" s="351"/>
    </row>
    <row r="16" spans="1:6" s="204" customFormat="1" ht="18" customHeight="1" x14ac:dyDescent="0.25">
      <c r="A16" s="333">
        <v>8</v>
      </c>
      <c r="B16" s="334"/>
      <c r="C16" s="350"/>
      <c r="D16" s="351"/>
    </row>
    <row r="17" spans="1:4" s="204" customFormat="1" ht="18" customHeight="1" x14ac:dyDescent="0.25">
      <c r="A17" s="333">
        <v>9</v>
      </c>
      <c r="B17" s="334"/>
      <c r="C17" s="350"/>
      <c r="D17" s="351"/>
    </row>
    <row r="18" spans="1:4" s="204" customFormat="1" ht="18" customHeight="1" x14ac:dyDescent="0.25">
      <c r="A18" s="333">
        <v>10</v>
      </c>
      <c r="B18" s="334"/>
      <c r="C18" s="350"/>
      <c r="D18" s="351"/>
    </row>
    <row r="19" spans="1:4" s="204" customFormat="1" ht="18" customHeight="1" x14ac:dyDescent="0.25">
      <c r="A19" s="333"/>
      <c r="B19" s="338" t="s">
        <v>792</v>
      </c>
      <c r="C19" s="344">
        <f>SUM(C9:C18)</f>
        <v>0</v>
      </c>
      <c r="D19" s="346">
        <f>SUM(D9:D18)</f>
        <v>0</v>
      </c>
    </row>
    <row r="20" spans="1:4" s="204" customFormat="1" ht="21" customHeight="1" x14ac:dyDescent="0.25">
      <c r="A20" s="1280" t="s">
        <v>788</v>
      </c>
      <c r="B20" s="1281"/>
      <c r="C20" s="1281"/>
      <c r="D20" s="1282"/>
    </row>
    <row r="21" spans="1:4" s="204" customFormat="1" ht="18" customHeight="1" x14ac:dyDescent="0.25">
      <c r="A21" s="333">
        <v>1</v>
      </c>
      <c r="B21" s="334"/>
      <c r="C21" s="350"/>
      <c r="D21" s="351"/>
    </row>
    <row r="22" spans="1:4" s="204" customFormat="1" ht="18" customHeight="1" x14ac:dyDescent="0.25">
      <c r="A22" s="333">
        <v>2</v>
      </c>
      <c r="B22" s="334"/>
      <c r="C22" s="350"/>
      <c r="D22" s="351"/>
    </row>
    <row r="23" spans="1:4" s="204" customFormat="1" ht="18" customHeight="1" x14ac:dyDescent="0.25">
      <c r="A23" s="333">
        <v>3</v>
      </c>
      <c r="B23" s="334"/>
      <c r="C23" s="350"/>
      <c r="D23" s="351"/>
    </row>
    <row r="24" spans="1:4" s="204" customFormat="1" ht="18" customHeight="1" x14ac:dyDescent="0.25">
      <c r="A24" s="333">
        <v>4</v>
      </c>
      <c r="B24" s="334"/>
      <c r="C24" s="350"/>
      <c r="D24" s="351"/>
    </row>
    <row r="25" spans="1:4" s="204" customFormat="1" ht="18" customHeight="1" x14ac:dyDescent="0.25">
      <c r="A25" s="333">
        <v>5</v>
      </c>
      <c r="B25" s="334"/>
      <c r="C25" s="350"/>
      <c r="D25" s="351"/>
    </row>
    <row r="26" spans="1:4" s="204" customFormat="1" ht="18" customHeight="1" x14ac:dyDescent="0.25">
      <c r="A26" s="333">
        <v>6</v>
      </c>
      <c r="B26" s="334"/>
      <c r="C26" s="350"/>
      <c r="D26" s="351"/>
    </row>
    <row r="27" spans="1:4" s="204" customFormat="1" ht="18" customHeight="1" x14ac:dyDescent="0.25">
      <c r="A27" s="333">
        <v>7</v>
      </c>
      <c r="B27" s="334"/>
      <c r="C27" s="350"/>
      <c r="D27" s="351"/>
    </row>
    <row r="28" spans="1:4" s="204" customFormat="1" ht="18" customHeight="1" x14ac:dyDescent="0.25">
      <c r="A28" s="333">
        <v>8</v>
      </c>
      <c r="B28" s="334"/>
      <c r="C28" s="350"/>
      <c r="D28" s="351"/>
    </row>
    <row r="29" spans="1:4" s="204" customFormat="1" ht="18" customHeight="1" x14ac:dyDescent="0.25">
      <c r="A29" s="333">
        <v>9</v>
      </c>
      <c r="B29" s="334"/>
      <c r="C29" s="350"/>
      <c r="D29" s="351"/>
    </row>
    <row r="30" spans="1:4" s="204" customFormat="1" ht="18" customHeight="1" x14ac:dyDescent="0.25">
      <c r="A30" s="333">
        <v>10</v>
      </c>
      <c r="B30" s="334"/>
      <c r="C30" s="350" t="s">
        <v>244</v>
      </c>
      <c r="D30" s="351"/>
    </row>
    <row r="31" spans="1:4" s="340" customFormat="1" ht="18" customHeight="1" thickBot="1" x14ac:dyDescent="0.35">
      <c r="A31" s="333"/>
      <c r="B31" s="339" t="s">
        <v>793</v>
      </c>
      <c r="C31" s="344">
        <f>SUM(C21:C30)</f>
        <v>0</v>
      </c>
      <c r="D31" s="346">
        <f>SUM(D21:D30)</f>
        <v>0</v>
      </c>
    </row>
    <row r="32" spans="1:4" ht="27.95" customHeight="1" thickBot="1" x14ac:dyDescent="0.35">
      <c r="A32" s="341"/>
      <c r="B32" s="342" t="s">
        <v>790</v>
      </c>
      <c r="C32" s="347">
        <f>SUM(C31,C19)</f>
        <v>0</v>
      </c>
      <c r="D32" s="352">
        <f>SUM(D31,D19)</f>
        <v>0</v>
      </c>
    </row>
    <row r="33" spans="1:9" s="505" customFormat="1" ht="18" customHeight="1" x14ac:dyDescent="0.3">
      <c r="A33" s="436" t="s">
        <v>81</v>
      </c>
      <c r="B33" s="104"/>
      <c r="C33" s="104"/>
      <c r="D33" s="104"/>
      <c r="E33" s="104"/>
    </row>
    <row r="34" spans="1:9" s="505" customFormat="1" ht="18" customHeight="1" x14ac:dyDescent="0.3">
      <c r="A34" s="51"/>
      <c r="B34" s="104"/>
      <c r="C34" s="104"/>
      <c r="D34" s="104"/>
      <c r="E34" s="104"/>
    </row>
    <row r="35" spans="1:9" s="505" customFormat="1" ht="18" customHeight="1" x14ac:dyDescent="0.3">
      <c r="A35" s="51"/>
      <c r="B35" s="104"/>
      <c r="C35" s="104"/>
      <c r="D35" s="104"/>
      <c r="E35" s="104"/>
    </row>
    <row r="36" spans="1:9" s="506" customFormat="1" ht="17.100000000000001" customHeight="1" x14ac:dyDescent="0.3">
      <c r="A36" s="502"/>
      <c r="B36" s="503"/>
      <c r="C36" s="504"/>
      <c r="D36" s="504"/>
    </row>
    <row r="37" spans="1:9" ht="17.100000000000001" customHeight="1" x14ac:dyDescent="0.3">
      <c r="A37" s="51"/>
      <c r="I37" s="343"/>
    </row>
  </sheetData>
  <sheetProtection insertHyperlinks="0"/>
  <mergeCells count="9">
    <mergeCell ref="A8:D8"/>
    <mergeCell ref="A20:D20"/>
    <mergeCell ref="C6:C7"/>
    <mergeCell ref="D6:D7"/>
    <mergeCell ref="B1:D1"/>
    <mergeCell ref="B2:D2"/>
    <mergeCell ref="B3:D3"/>
    <mergeCell ref="B4:C4"/>
    <mergeCell ref="A6:B7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view="pageBreakPreview" zoomScaleNormal="100" zoomScaleSheetLayoutView="100" workbookViewId="0">
      <selection activeCell="C14" sqref="C14"/>
    </sheetView>
  </sheetViews>
  <sheetFormatPr baseColWidth="10" defaultColWidth="11.28515625" defaultRowHeight="15" x14ac:dyDescent="0.25"/>
  <cols>
    <col min="1" max="1" width="47.7109375" style="363" bestFit="1" customWidth="1"/>
    <col min="2" max="2" width="11.28515625" style="353"/>
    <col min="3" max="3" width="12.28515625" style="353" customWidth="1"/>
    <col min="4" max="16384" width="11.28515625" style="353"/>
  </cols>
  <sheetData>
    <row r="1" spans="1:7" ht="16.5" customHeight="1" x14ac:dyDescent="0.25">
      <c r="A1" s="1296" t="str">
        <f>'CPCA-I-01'!A1:G1</f>
        <v>Universidad Tecnológica de Guaymas</v>
      </c>
      <c r="B1" s="1296"/>
      <c r="C1" s="1296"/>
      <c r="D1" s="1296"/>
      <c r="E1" s="1296"/>
      <c r="F1" s="1296"/>
      <c r="G1" s="1296"/>
    </row>
    <row r="2" spans="1:7" ht="16.5" customHeight="1" x14ac:dyDescent="0.25">
      <c r="A2" s="1296" t="s">
        <v>794</v>
      </c>
      <c r="B2" s="1296"/>
      <c r="C2" s="1296"/>
      <c r="D2" s="1296"/>
      <c r="E2" s="1296"/>
      <c r="F2" s="1296"/>
      <c r="G2" s="1296"/>
    </row>
    <row r="3" spans="1:7" ht="16.5" x14ac:dyDescent="0.25">
      <c r="A3" s="1297" t="str">
        <f>'CPCA-I-03'!A3:D3</f>
        <v>Del 01 de enero al 31 de diciembre de 2019</v>
      </c>
      <c r="B3" s="1297"/>
      <c r="C3" s="1297"/>
      <c r="D3" s="1297"/>
      <c r="E3" s="1297"/>
      <c r="F3" s="1297"/>
      <c r="G3" s="1297"/>
    </row>
    <row r="4" spans="1:7" ht="17.25" thickBot="1" x14ac:dyDescent="0.3">
      <c r="A4" s="354"/>
      <c r="B4" s="1298" t="s">
        <v>795</v>
      </c>
      <c r="C4" s="1298"/>
      <c r="D4" s="1298"/>
      <c r="E4" s="164"/>
      <c r="F4" s="52"/>
      <c r="G4" s="511"/>
    </row>
    <row r="5" spans="1:7" ht="38.25" x14ac:dyDescent="0.25">
      <c r="A5" s="1225" t="s">
        <v>246</v>
      </c>
      <c r="B5" s="201" t="s">
        <v>503</v>
      </c>
      <c r="C5" s="201" t="s">
        <v>433</v>
      </c>
      <c r="D5" s="201" t="s">
        <v>504</v>
      </c>
      <c r="E5" s="202" t="s">
        <v>796</v>
      </c>
      <c r="F5" s="202" t="s">
        <v>797</v>
      </c>
      <c r="G5" s="201" t="s">
        <v>507</v>
      </c>
    </row>
    <row r="6" spans="1:7" ht="15.75" thickBot="1" x14ac:dyDescent="0.3">
      <c r="A6" s="1226"/>
      <c r="B6" s="291" t="s">
        <v>413</v>
      </c>
      <c r="C6" s="291" t="s">
        <v>414</v>
      </c>
      <c r="D6" s="291" t="s">
        <v>508</v>
      </c>
      <c r="E6" s="355" t="s">
        <v>416</v>
      </c>
      <c r="F6" s="355" t="s">
        <v>417</v>
      </c>
      <c r="G6" s="291" t="s">
        <v>509</v>
      </c>
    </row>
    <row r="7" spans="1:7" ht="16.5" x14ac:dyDescent="0.25">
      <c r="A7" s="364"/>
      <c r="B7" s="356"/>
      <c r="C7" s="356"/>
      <c r="D7" s="356"/>
      <c r="E7" s="356"/>
      <c r="F7" s="356"/>
      <c r="G7" s="356"/>
    </row>
    <row r="8" spans="1:7" s="359" customFormat="1" x14ac:dyDescent="0.25">
      <c r="A8" s="357" t="s">
        <v>798</v>
      </c>
      <c r="B8" s="358"/>
      <c r="C8" s="358"/>
      <c r="D8" s="358"/>
      <c r="E8" s="358"/>
      <c r="F8" s="358"/>
      <c r="G8" s="358"/>
    </row>
    <row r="9" spans="1:7" s="361" customFormat="1" x14ac:dyDescent="0.25">
      <c r="A9" s="360" t="s">
        <v>981</v>
      </c>
      <c r="B9" s="439">
        <f>B11+B12</f>
        <v>0</v>
      </c>
      <c r="C9" s="439">
        <f>C11+C12</f>
        <v>0</v>
      </c>
      <c r="D9" s="439">
        <f>SUM(B9+C9)</f>
        <v>0</v>
      </c>
      <c r="E9" s="439">
        <f>E11+E12</f>
        <v>0</v>
      </c>
      <c r="F9" s="439">
        <f>F11+F12</f>
        <v>0</v>
      </c>
      <c r="G9" s="439">
        <f>SUM(D9-E9)</f>
        <v>0</v>
      </c>
    </row>
    <row r="10" spans="1:7" s="362" customFormat="1" x14ac:dyDescent="0.25">
      <c r="A10" s="365"/>
      <c r="B10" s="440"/>
      <c r="C10" s="440"/>
      <c r="D10" s="440"/>
      <c r="E10" s="440"/>
      <c r="F10" s="440"/>
      <c r="G10" s="441"/>
    </row>
    <row r="11" spans="1:7" s="362" customFormat="1" x14ac:dyDescent="0.25">
      <c r="A11" s="365" t="s">
        <v>799</v>
      </c>
      <c r="B11" s="440"/>
      <c r="C11" s="440"/>
      <c r="D11" s="441">
        <f>B11+C11</f>
        <v>0</v>
      </c>
      <c r="E11" s="440"/>
      <c r="F11" s="440"/>
      <c r="G11" s="441">
        <f>D11-E11</f>
        <v>0</v>
      </c>
    </row>
    <row r="12" spans="1:7" s="362" customFormat="1" x14ac:dyDescent="0.25">
      <c r="A12" s="365" t="s">
        <v>800</v>
      </c>
      <c r="B12" s="440"/>
      <c r="C12" s="440"/>
      <c r="D12" s="441">
        <f>B12+C12</f>
        <v>0</v>
      </c>
      <c r="E12" s="440"/>
      <c r="F12" s="440"/>
      <c r="G12" s="441">
        <f>D12-E12</f>
        <v>0</v>
      </c>
    </row>
    <row r="13" spans="1:7" s="361" customFormat="1" x14ac:dyDescent="0.25">
      <c r="A13" s="360" t="s">
        <v>801</v>
      </c>
      <c r="B13" s="439">
        <f t="shared" ref="B13:G13" si="0">SUM(B14:B21)</f>
        <v>14856481</v>
      </c>
      <c r="C13" s="439">
        <f t="shared" si="0"/>
        <v>15150656.279999999</v>
      </c>
      <c r="D13" s="439">
        <f t="shared" si="0"/>
        <v>30007137.280000001</v>
      </c>
      <c r="E13" s="439">
        <f t="shared" si="0"/>
        <v>25448022.180000007</v>
      </c>
      <c r="F13" s="439">
        <f t="shared" si="0"/>
        <v>25123902.210000001</v>
      </c>
      <c r="G13" s="439">
        <f t="shared" si="0"/>
        <v>4559115.099999994</v>
      </c>
    </row>
    <row r="14" spans="1:7" s="362" customFormat="1" x14ac:dyDescent="0.25">
      <c r="A14" s="365" t="s">
        <v>802</v>
      </c>
      <c r="B14" s="440">
        <f>+'CPCA-II-14'!B31</f>
        <v>14856481</v>
      </c>
      <c r="C14" s="440">
        <f>+'CPCA-II-14'!C31</f>
        <v>15150656.279999999</v>
      </c>
      <c r="D14" s="441">
        <f t="shared" ref="D14:D21" si="1">B14+C14</f>
        <v>30007137.280000001</v>
      </c>
      <c r="E14" s="440">
        <f>+'CPCA-II-14'!E31</f>
        <v>25448022.180000007</v>
      </c>
      <c r="F14" s="440">
        <f>+'CPCA-II-14'!F31</f>
        <v>25123902.210000001</v>
      </c>
      <c r="G14" s="441">
        <f>D14-E14</f>
        <v>4559115.099999994</v>
      </c>
    </row>
    <row r="15" spans="1:7" s="362" customFormat="1" x14ac:dyDescent="0.25">
      <c r="A15" s="365" t="s">
        <v>803</v>
      </c>
      <c r="B15" s="440"/>
      <c r="C15" s="440"/>
      <c r="D15" s="441">
        <f t="shared" si="1"/>
        <v>0</v>
      </c>
      <c r="E15" s="440"/>
      <c r="F15" s="440"/>
      <c r="G15" s="441">
        <f t="shared" ref="G15:G38" si="2">D15-E15</f>
        <v>0</v>
      </c>
    </row>
    <row r="16" spans="1:7" s="362" customFormat="1" x14ac:dyDescent="0.25">
      <c r="A16" s="365" t="s">
        <v>804</v>
      </c>
      <c r="B16" s="440"/>
      <c r="C16" s="440"/>
      <c r="D16" s="441">
        <f t="shared" si="1"/>
        <v>0</v>
      </c>
      <c r="E16" s="440"/>
      <c r="F16" s="440"/>
      <c r="G16" s="441">
        <f t="shared" si="2"/>
        <v>0</v>
      </c>
    </row>
    <row r="17" spans="1:7" s="362" customFormat="1" x14ac:dyDescent="0.25">
      <c r="A17" s="365" t="s">
        <v>805</v>
      </c>
      <c r="B17" s="440"/>
      <c r="C17" s="440"/>
      <c r="D17" s="441">
        <f t="shared" si="1"/>
        <v>0</v>
      </c>
      <c r="E17" s="440"/>
      <c r="F17" s="440"/>
      <c r="G17" s="441">
        <f t="shared" si="2"/>
        <v>0</v>
      </c>
    </row>
    <row r="18" spans="1:7" s="362" customFormat="1" x14ac:dyDescent="0.25">
      <c r="A18" s="365" t="s">
        <v>806</v>
      </c>
      <c r="B18" s="440"/>
      <c r="C18" s="440"/>
      <c r="D18" s="441">
        <f t="shared" si="1"/>
        <v>0</v>
      </c>
      <c r="E18" s="440"/>
      <c r="F18" s="440"/>
      <c r="G18" s="441">
        <f t="shared" si="2"/>
        <v>0</v>
      </c>
    </row>
    <row r="19" spans="1:7" s="362" customFormat="1" ht="27" x14ac:dyDescent="0.25">
      <c r="A19" s="365" t="s">
        <v>807</v>
      </c>
      <c r="B19" s="440"/>
      <c r="C19" s="440"/>
      <c r="D19" s="441">
        <f t="shared" si="1"/>
        <v>0</v>
      </c>
      <c r="E19" s="440"/>
      <c r="F19" s="440"/>
      <c r="G19" s="441">
        <f t="shared" si="2"/>
        <v>0</v>
      </c>
    </row>
    <row r="20" spans="1:7" s="362" customFormat="1" x14ac:dyDescent="0.25">
      <c r="A20" s="365" t="s">
        <v>808</v>
      </c>
      <c r="B20" s="440"/>
      <c r="C20" s="440"/>
      <c r="D20" s="441">
        <f t="shared" si="1"/>
        <v>0</v>
      </c>
      <c r="E20" s="440"/>
      <c r="F20" s="440"/>
      <c r="G20" s="441">
        <f t="shared" si="2"/>
        <v>0</v>
      </c>
    </row>
    <row r="21" spans="1:7" s="362" customFormat="1" x14ac:dyDescent="0.25">
      <c r="A21" s="365" t="s">
        <v>809</v>
      </c>
      <c r="B21" s="440"/>
      <c r="C21" s="440"/>
      <c r="D21" s="441">
        <f t="shared" si="1"/>
        <v>0</v>
      </c>
      <c r="E21" s="440"/>
      <c r="F21" s="440"/>
      <c r="G21" s="441">
        <f t="shared" si="2"/>
        <v>0</v>
      </c>
    </row>
    <row r="22" spans="1:7" s="361" customFormat="1" x14ac:dyDescent="0.25">
      <c r="A22" s="360" t="s">
        <v>810</v>
      </c>
      <c r="B22" s="439">
        <f t="shared" ref="B22:G22" si="3">SUM(B23:B25)</f>
        <v>0</v>
      </c>
      <c r="C22" s="439">
        <f t="shared" si="3"/>
        <v>0</v>
      </c>
      <c r="D22" s="439">
        <f t="shared" si="3"/>
        <v>0</v>
      </c>
      <c r="E22" s="439">
        <f t="shared" si="3"/>
        <v>0</v>
      </c>
      <c r="F22" s="439">
        <f t="shared" si="3"/>
        <v>0</v>
      </c>
      <c r="G22" s="439">
        <f t="shared" si="3"/>
        <v>0</v>
      </c>
    </row>
    <row r="23" spans="1:7" s="362" customFormat="1" ht="27" x14ac:dyDescent="0.25">
      <c r="A23" s="365" t="s">
        <v>811</v>
      </c>
      <c r="B23" s="440"/>
      <c r="C23" s="440"/>
      <c r="D23" s="441">
        <f>B23+C23</f>
        <v>0</v>
      </c>
      <c r="E23" s="440"/>
      <c r="F23" s="440"/>
      <c r="G23" s="441">
        <f t="shared" si="2"/>
        <v>0</v>
      </c>
    </row>
    <row r="24" spans="1:7" s="362" customFormat="1" x14ac:dyDescent="0.25">
      <c r="A24" s="365" t="s">
        <v>812</v>
      </c>
      <c r="B24" s="440"/>
      <c r="C24" s="440"/>
      <c r="D24" s="441">
        <f>B24+C24</f>
        <v>0</v>
      </c>
      <c r="E24" s="440"/>
      <c r="F24" s="440"/>
      <c r="G24" s="441">
        <f t="shared" si="2"/>
        <v>0</v>
      </c>
    </row>
    <row r="25" spans="1:7" s="362" customFormat="1" x14ac:dyDescent="0.25">
      <c r="A25" s="365" t="s">
        <v>813</v>
      </c>
      <c r="B25" s="440"/>
      <c r="C25" s="440"/>
      <c r="D25" s="441">
        <f>B25+C25</f>
        <v>0</v>
      </c>
      <c r="E25" s="440"/>
      <c r="F25" s="440"/>
      <c r="G25" s="441">
        <f t="shared" si="2"/>
        <v>0</v>
      </c>
    </row>
    <row r="26" spans="1:7" s="361" customFormat="1" x14ac:dyDescent="0.25">
      <c r="A26" s="360" t="s">
        <v>814</v>
      </c>
      <c r="B26" s="439">
        <f>B27+B28</f>
        <v>0</v>
      </c>
      <c r="C26" s="439">
        <f>C27+C28</f>
        <v>0</v>
      </c>
      <c r="D26" s="439">
        <f>SUM(D27:D28)</f>
        <v>0</v>
      </c>
      <c r="E26" s="439">
        <f>E27+E28</f>
        <v>0</v>
      </c>
      <c r="F26" s="439">
        <f>F27+F28</f>
        <v>0</v>
      </c>
      <c r="G26" s="439">
        <f>SUM(G27:G28)</f>
        <v>0</v>
      </c>
    </row>
    <row r="27" spans="1:7" s="362" customFormat="1" x14ac:dyDescent="0.25">
      <c r="A27" s="365" t="s">
        <v>815</v>
      </c>
      <c r="B27" s="440"/>
      <c r="C27" s="440"/>
      <c r="D27" s="441">
        <f>B27+C27</f>
        <v>0</v>
      </c>
      <c r="E27" s="440"/>
      <c r="F27" s="440"/>
      <c r="G27" s="441">
        <f t="shared" si="2"/>
        <v>0</v>
      </c>
    </row>
    <row r="28" spans="1:7" s="362" customFormat="1" x14ac:dyDescent="0.25">
      <c r="A28" s="365" t="s">
        <v>816</v>
      </c>
      <c r="B28" s="440"/>
      <c r="C28" s="440"/>
      <c r="D28" s="441">
        <f>B28+C28</f>
        <v>0</v>
      </c>
      <c r="E28" s="440"/>
      <c r="F28" s="440"/>
      <c r="G28" s="441">
        <f t="shared" si="2"/>
        <v>0</v>
      </c>
    </row>
    <row r="29" spans="1:7" s="361" customFormat="1" x14ac:dyDescent="0.25">
      <c r="A29" s="360" t="s">
        <v>817</v>
      </c>
      <c r="B29" s="439">
        <f>B30+B31+B32+B33</f>
        <v>0</v>
      </c>
      <c r="C29" s="439">
        <f>C30+C31+C32+C33</f>
        <v>0</v>
      </c>
      <c r="D29" s="439">
        <f>SUM(D30:D33)</f>
        <v>0</v>
      </c>
      <c r="E29" s="439">
        <f>E30+E31+E32+E33</f>
        <v>0</v>
      </c>
      <c r="F29" s="439">
        <f>F30+F31+F32+F33</f>
        <v>0</v>
      </c>
      <c r="G29" s="439">
        <f>SUM(G30:G33)</f>
        <v>0</v>
      </c>
    </row>
    <row r="30" spans="1:7" s="362" customFormat="1" x14ac:dyDescent="0.25">
      <c r="A30" s="365" t="s">
        <v>219</v>
      </c>
      <c r="B30" s="440"/>
      <c r="C30" s="440"/>
      <c r="D30" s="441">
        <f>B30+C30</f>
        <v>0</v>
      </c>
      <c r="E30" s="440"/>
      <c r="F30" s="440"/>
      <c r="G30" s="441">
        <f t="shared" si="2"/>
        <v>0</v>
      </c>
    </row>
    <row r="31" spans="1:7" s="362" customFormat="1" x14ac:dyDescent="0.25">
      <c r="A31" s="365" t="s">
        <v>818</v>
      </c>
      <c r="B31" s="440"/>
      <c r="C31" s="440"/>
      <c r="D31" s="441">
        <f>B31+C31</f>
        <v>0</v>
      </c>
      <c r="E31" s="440"/>
      <c r="F31" s="440"/>
      <c r="G31" s="441">
        <f t="shared" si="2"/>
        <v>0</v>
      </c>
    </row>
    <row r="32" spans="1:7" s="362" customFormat="1" x14ac:dyDescent="0.25">
      <c r="A32" s="365" t="s">
        <v>819</v>
      </c>
      <c r="B32" s="440"/>
      <c r="C32" s="440"/>
      <c r="D32" s="441">
        <f>B32+C32</f>
        <v>0</v>
      </c>
      <c r="E32" s="440"/>
      <c r="F32" s="440"/>
      <c r="G32" s="441">
        <f t="shared" si="2"/>
        <v>0</v>
      </c>
    </row>
    <row r="33" spans="1:8" s="362" customFormat="1" x14ac:dyDescent="0.25">
      <c r="A33" s="365" t="s">
        <v>820</v>
      </c>
      <c r="B33" s="440"/>
      <c r="C33" s="440"/>
      <c r="D33" s="441">
        <f>B33+C33</f>
        <v>0</v>
      </c>
      <c r="E33" s="440"/>
      <c r="F33" s="440"/>
      <c r="G33" s="441">
        <f t="shared" si="2"/>
        <v>0</v>
      </c>
    </row>
    <row r="34" spans="1:8" s="361" customFormat="1" x14ac:dyDescent="0.25">
      <c r="A34" s="360" t="s">
        <v>821</v>
      </c>
      <c r="B34" s="439">
        <f t="shared" ref="B34:G34" si="4">B35</f>
        <v>0</v>
      </c>
      <c r="C34" s="439">
        <f t="shared" si="4"/>
        <v>0</v>
      </c>
      <c r="D34" s="439">
        <f t="shared" si="4"/>
        <v>0</v>
      </c>
      <c r="E34" s="439">
        <f t="shared" si="4"/>
        <v>0</v>
      </c>
      <c r="F34" s="439">
        <f t="shared" si="4"/>
        <v>0</v>
      </c>
      <c r="G34" s="439">
        <f t="shared" si="4"/>
        <v>0</v>
      </c>
    </row>
    <row r="35" spans="1:8" s="362" customFormat="1" x14ac:dyDescent="0.25">
      <c r="A35" s="365" t="s">
        <v>822</v>
      </c>
      <c r="B35" s="440"/>
      <c r="C35" s="440"/>
      <c r="D35" s="441">
        <f>B35+C35</f>
        <v>0</v>
      </c>
      <c r="E35" s="440"/>
      <c r="F35" s="440"/>
      <c r="G35" s="441">
        <f t="shared" si="2"/>
        <v>0</v>
      </c>
    </row>
    <row r="36" spans="1:8" s="361" customFormat="1" x14ac:dyDescent="0.25">
      <c r="A36" s="360" t="s">
        <v>823</v>
      </c>
      <c r="B36" s="442"/>
      <c r="C36" s="442"/>
      <c r="D36" s="439">
        <f>B36+C36</f>
        <v>0</v>
      </c>
      <c r="E36" s="442"/>
      <c r="F36" s="442"/>
      <c r="G36" s="439">
        <f t="shared" si="2"/>
        <v>0</v>
      </c>
    </row>
    <row r="37" spans="1:8" s="361" customFormat="1" ht="27" x14ac:dyDescent="0.25">
      <c r="A37" s="360" t="s">
        <v>824</v>
      </c>
      <c r="B37" s="442"/>
      <c r="C37" s="442"/>
      <c r="D37" s="439">
        <f>B37+C37</f>
        <v>0</v>
      </c>
      <c r="E37" s="442"/>
      <c r="F37" s="442"/>
      <c r="G37" s="439">
        <f t="shared" si="2"/>
        <v>0</v>
      </c>
    </row>
    <row r="38" spans="1:8" s="361" customFormat="1" ht="15.75" thickBot="1" x14ac:dyDescent="0.3">
      <c r="A38" s="360" t="s">
        <v>825</v>
      </c>
      <c r="B38" s="442"/>
      <c r="C38" s="442"/>
      <c r="D38" s="439">
        <f>B38+C38</f>
        <v>0</v>
      </c>
      <c r="E38" s="442"/>
      <c r="F38" s="442"/>
      <c r="G38" s="439">
        <f t="shared" si="2"/>
        <v>0</v>
      </c>
    </row>
    <row r="39" spans="1:8" ht="32.25" customHeight="1" thickBot="1" x14ac:dyDescent="0.3">
      <c r="A39" s="366" t="s">
        <v>559</v>
      </c>
      <c r="B39" s="443">
        <f t="shared" ref="B39:G39" si="5">SUM(B$9,B$13,B$22,B$26,B$29,B$34,B$36,B$37,B$38)</f>
        <v>14856481</v>
      </c>
      <c r="C39" s="443">
        <f t="shared" si="5"/>
        <v>15150656.279999999</v>
      </c>
      <c r="D39" s="443">
        <f t="shared" si="5"/>
        <v>30007137.280000001</v>
      </c>
      <c r="E39" s="443">
        <f t="shared" si="5"/>
        <v>25448022.180000007</v>
      </c>
      <c r="F39" s="443">
        <f t="shared" si="5"/>
        <v>25123902.210000001</v>
      </c>
      <c r="G39" s="443">
        <f t="shared" si="5"/>
        <v>4559115.099999994</v>
      </c>
      <c r="H39" s="509" t="str">
        <f>IF((B39-'CPCA II-04'!B80)&gt;0.9,"ERROR!!!!! EL MONTO NO COINCIDE CON LO REPORTADO EN EL FORMATO ETCA-II-04 EN EL TOTAL APROBADO ANUAL DEL ANALÍTICO DE EGRESOS","")</f>
        <v/>
      </c>
    </row>
    <row r="40" spans="1:8" ht="18" customHeight="1" x14ac:dyDescent="0.25">
      <c r="A40" s="507"/>
      <c r="B40" s="510"/>
      <c r="C40" s="510"/>
      <c r="D40" s="510"/>
      <c r="E40" s="510"/>
      <c r="F40" s="510"/>
      <c r="G40" s="510"/>
      <c r="H40" s="509" t="str">
        <f>IF((C39-'CPCA II-04'!C80)&gt;0.9,"ERROR!!!!! EL MONTO NO COINCIDE CON LO REPORTADO EN EL FORMATO ETCA-II-04 EN EL TOTAL DE AMPLIACIONES/REDUCCIONES PRESENTADO EN EL ANALÍTICO DE EGRESOS","")</f>
        <v/>
      </c>
    </row>
    <row r="41" spans="1:8" ht="18" customHeight="1" x14ac:dyDescent="0.25">
      <c r="A41" s="507"/>
      <c r="B41" s="510"/>
      <c r="C41" s="510"/>
      <c r="D41" s="510"/>
      <c r="E41" s="510"/>
      <c r="F41" s="510"/>
      <c r="G41" s="510"/>
      <c r="H41" s="509" t="str">
        <f>IF((D39-'CPCA II-04'!D80)&gt;0.9,"ERROR!!!!! EL MONTO NO COINCIDE CON LO REPORTADO EN EL FORMATO ETCA-II-04 EN EL TOTAL MODIFICADO ANUAL PRESENTADO EN EL ANALÍTICO DE EGRESOS","")</f>
        <v/>
      </c>
    </row>
    <row r="42" spans="1:8" ht="18" customHeight="1" x14ac:dyDescent="0.25">
      <c r="A42" s="507"/>
      <c r="B42" s="510"/>
      <c r="C42" s="510"/>
      <c r="D42" s="510"/>
      <c r="E42" s="510"/>
      <c r="F42" s="510"/>
      <c r="G42" s="510"/>
      <c r="H42" s="509" t="str">
        <f>IF((E39-'CPCA II-04'!E80)&gt;0.9,"ERROR!!!!! EL MONTO NO COINCIDE CON LO REPORTADO EN EL FORMATO ETCA-II-04 EN EL TOTAL DEVENGADO ANUAL PRESENTADO EN EL ANALÍTICO DE EGRESOS","")</f>
        <v/>
      </c>
    </row>
    <row r="43" spans="1:8" ht="18" customHeight="1" x14ac:dyDescent="0.25">
      <c r="A43" s="507"/>
      <c r="B43" s="510"/>
      <c r="C43" s="510"/>
      <c r="D43" s="510"/>
      <c r="E43" s="510"/>
      <c r="F43" s="510"/>
      <c r="G43" s="510"/>
      <c r="H43" s="509" t="str">
        <f>IF((F39-'CPCA II-04'!F80)&gt;0.9,"ERROR!!!!! EL MONTO NO COINCIDE CON LO REPORTADO EN EL FORMATO ETCA-II-04 EN EL TOTAL PAGADO ANUAL PRESENTADO EN EL ANALÍTICO DE EGRESOS","")</f>
        <v/>
      </c>
    </row>
    <row r="44" spans="1:8" ht="18" customHeight="1" x14ac:dyDescent="0.25">
      <c r="H44" s="509" t="str">
        <f>IF((G39-'CPCA II-04'!G80)&gt;0.9,"ERROR!!!!! EL MONTO NO COINCIDE CON LO REPORTADO EN EL FORMATO ETCA-II-04 EN EL TOTAL SUBEJERCICIO PRESENTADO EN EL ANALÍTICO DE EGRESOS","")</f>
        <v/>
      </c>
    </row>
  </sheetData>
  <sheetProtection formatColumns="0" formatRows="0" insertHyperlinks="0"/>
  <mergeCells count="5">
    <mergeCell ref="A1:G1"/>
    <mergeCell ref="A2:G2"/>
    <mergeCell ref="A3:G3"/>
    <mergeCell ref="A5:A6"/>
    <mergeCell ref="B4:D4"/>
  </mergeCells>
  <printOptions horizontalCentered="1"/>
  <pageMargins left="0.39370078740157483" right="0.39370078740157483" top="0.74803149606299213" bottom="0.74803149606299213" header="0.31496062992125984" footer="0.31496062992125984"/>
  <pageSetup scale="84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view="pageBreakPreview" zoomScale="90" zoomScaleNormal="100" zoomScaleSheetLayoutView="90" workbookViewId="0">
      <selection activeCell="C20" sqref="C20"/>
    </sheetView>
  </sheetViews>
  <sheetFormatPr baseColWidth="10" defaultColWidth="11.28515625" defaultRowHeight="16.5" x14ac:dyDescent="0.3"/>
  <cols>
    <col min="1" max="1" width="1.85546875" style="368" customWidth="1"/>
    <col min="2" max="2" width="34.7109375" style="46" customWidth="1"/>
    <col min="3" max="3" width="20.85546875" style="46" customWidth="1"/>
    <col min="4" max="4" width="25.7109375" style="46" customWidth="1"/>
    <col min="5" max="5" width="19.85546875" style="46" customWidth="1"/>
    <col min="6" max="16384" width="11.28515625" style="46"/>
  </cols>
  <sheetData>
    <row r="1" spans="1:6" ht="16.5" customHeight="1" x14ac:dyDescent="0.3">
      <c r="A1" s="1299" t="str">
        <f>'CPCA-I-01'!A1:G1</f>
        <v>Universidad Tecnológica de Guaymas</v>
      </c>
      <c r="B1" s="1299"/>
      <c r="C1" s="1299"/>
      <c r="D1" s="1299"/>
      <c r="E1" s="1299"/>
    </row>
    <row r="2" spans="1:6" x14ac:dyDescent="0.3">
      <c r="A2" s="1300" t="s">
        <v>826</v>
      </c>
      <c r="B2" s="1300"/>
      <c r="C2" s="1300"/>
      <c r="D2" s="1300"/>
      <c r="E2" s="1300"/>
    </row>
    <row r="3" spans="1:6" x14ac:dyDescent="0.3">
      <c r="A3" s="1300" t="str">
        <f>'CPCA-I-03'!A3:D3</f>
        <v>Del 01 de enero al 31 de diciembre de 2019</v>
      </c>
      <c r="B3" s="1300"/>
      <c r="C3" s="1300"/>
      <c r="D3" s="1300"/>
      <c r="E3" s="1300"/>
    </row>
    <row r="4" spans="1:6" x14ac:dyDescent="0.3">
      <c r="A4" s="790"/>
      <c r="B4" s="790"/>
      <c r="C4" s="790" t="s">
        <v>1098</v>
      </c>
      <c r="D4" s="4"/>
      <c r="E4" s="367"/>
    </row>
    <row r="5" spans="1:6" ht="6.75" customHeight="1" thickBot="1" x14ac:dyDescent="0.35"/>
    <row r="6" spans="1:6" s="369" customFormat="1" ht="17.25" customHeight="1" x14ac:dyDescent="0.25">
      <c r="A6" s="1301"/>
      <c r="B6" s="1302"/>
      <c r="C6" s="791"/>
      <c r="D6" s="791"/>
      <c r="E6" s="382"/>
    </row>
    <row r="7" spans="1:6" s="369" customFormat="1" ht="20.25" customHeight="1" x14ac:dyDescent="0.25">
      <c r="A7" s="371"/>
      <c r="B7" s="381" t="s">
        <v>827</v>
      </c>
      <c r="C7" s="370"/>
      <c r="D7" s="370"/>
      <c r="E7" s="372"/>
      <c r="F7" s="373"/>
    </row>
    <row r="8" spans="1:6" s="369" customFormat="1" ht="20.25" customHeight="1" x14ac:dyDescent="0.25">
      <c r="A8" s="374"/>
      <c r="C8" s="370"/>
      <c r="D8" s="370"/>
      <c r="E8" s="372"/>
      <c r="F8" s="373"/>
    </row>
    <row r="9" spans="1:6" s="369" customFormat="1" ht="27.75" customHeight="1" x14ac:dyDescent="0.25">
      <c r="A9" s="591"/>
      <c r="B9" s="598" t="s">
        <v>828</v>
      </c>
      <c r="C9" s="595"/>
      <c r="D9" s="590" t="s">
        <v>829</v>
      </c>
      <c r="E9" s="592" t="s">
        <v>830</v>
      </c>
      <c r="F9" s="373"/>
    </row>
    <row r="10" spans="1:6" s="369" customFormat="1" ht="20.25" customHeight="1" x14ac:dyDescent="0.25">
      <c r="A10" s="371"/>
      <c r="C10" s="596"/>
      <c r="D10" s="593"/>
      <c r="E10" s="372"/>
      <c r="F10" s="373"/>
    </row>
    <row r="11" spans="1:6" s="369" customFormat="1" ht="20.25" customHeight="1" x14ac:dyDescent="0.25">
      <c r="A11" s="374"/>
      <c r="C11" s="596"/>
      <c r="D11" s="593"/>
      <c r="E11" s="372"/>
      <c r="F11" s="373"/>
    </row>
    <row r="12" spans="1:6" x14ac:dyDescent="0.3">
      <c r="A12" s="375"/>
      <c r="C12" s="597"/>
      <c r="D12" s="594"/>
      <c r="E12" s="376"/>
      <c r="F12" s="18"/>
    </row>
    <row r="13" spans="1:6" x14ac:dyDescent="0.3">
      <c r="A13" s="375"/>
      <c r="B13" s="18"/>
      <c r="C13" s="597"/>
      <c r="D13" s="594"/>
      <c r="E13" s="376"/>
      <c r="F13" s="18"/>
    </row>
    <row r="14" spans="1:6" x14ac:dyDescent="0.3">
      <c r="A14" s="375"/>
      <c r="B14" s="18"/>
      <c r="C14" s="597"/>
      <c r="D14" s="594"/>
      <c r="E14" s="376"/>
      <c r="F14" s="18"/>
    </row>
    <row r="15" spans="1:6" x14ac:dyDescent="0.3">
      <c r="A15" s="375"/>
      <c r="B15" s="18"/>
      <c r="C15" s="597"/>
      <c r="D15" s="594"/>
      <c r="E15" s="376"/>
      <c r="F15" s="18"/>
    </row>
    <row r="16" spans="1:6" x14ac:dyDescent="0.3">
      <c r="A16" s="375"/>
      <c r="B16" s="18"/>
      <c r="C16" s="597"/>
      <c r="D16" s="594"/>
      <c r="E16" s="376"/>
      <c r="F16" s="18"/>
    </row>
    <row r="17" spans="1:6" x14ac:dyDescent="0.3">
      <c r="A17" s="375"/>
      <c r="B17" s="18"/>
      <c r="C17" s="597"/>
      <c r="D17" s="594"/>
      <c r="E17" s="376"/>
      <c r="F17" s="18"/>
    </row>
    <row r="18" spans="1:6" x14ac:dyDescent="0.3">
      <c r="A18" s="375"/>
      <c r="B18" s="18"/>
      <c r="C18" s="597"/>
      <c r="D18" s="594"/>
      <c r="E18" s="376"/>
      <c r="F18" s="18"/>
    </row>
    <row r="19" spans="1:6" x14ac:dyDescent="0.3">
      <c r="A19" s="375"/>
      <c r="B19" s="18"/>
      <c r="C19" s="597"/>
      <c r="D19" s="594"/>
      <c r="E19" s="376"/>
      <c r="F19" s="18"/>
    </row>
    <row r="20" spans="1:6" x14ac:dyDescent="0.3">
      <c r="A20" s="375"/>
      <c r="B20" s="18"/>
      <c r="C20" s="597"/>
      <c r="D20" s="594"/>
      <c r="E20" s="376"/>
      <c r="F20" s="18"/>
    </row>
    <row r="21" spans="1:6" x14ac:dyDescent="0.3">
      <c r="A21" s="375"/>
      <c r="B21" s="18"/>
      <c r="C21" s="597"/>
      <c r="D21" s="594"/>
      <c r="E21" s="376"/>
      <c r="F21" s="18"/>
    </row>
    <row r="22" spans="1:6" x14ac:dyDescent="0.3">
      <c r="A22" s="375"/>
      <c r="B22" s="18"/>
      <c r="C22" s="597"/>
      <c r="D22" s="594"/>
      <c r="E22" s="376"/>
      <c r="F22" s="18"/>
    </row>
    <row r="23" spans="1:6" x14ac:dyDescent="0.3">
      <c r="A23" s="375"/>
      <c r="B23" s="18"/>
      <c r="C23" s="597"/>
      <c r="D23" s="594"/>
      <c r="E23" s="376"/>
      <c r="F23" s="18"/>
    </row>
    <row r="24" spans="1:6" x14ac:dyDescent="0.3">
      <c r="A24" s="375"/>
      <c r="B24" s="18"/>
      <c r="C24" s="597"/>
      <c r="D24" s="594"/>
      <c r="E24" s="376"/>
      <c r="F24" s="18"/>
    </row>
    <row r="25" spans="1:6" x14ac:dyDescent="0.3">
      <c r="A25" s="375"/>
      <c r="B25" s="18"/>
      <c r="C25" s="597"/>
      <c r="D25" s="594"/>
      <c r="E25" s="376"/>
      <c r="F25" s="18"/>
    </row>
    <row r="26" spans="1:6" x14ac:dyDescent="0.3">
      <c r="A26" s="375"/>
      <c r="B26" s="18"/>
      <c r="C26" s="597"/>
      <c r="D26" s="594"/>
      <c r="E26" s="376"/>
      <c r="F26" s="18"/>
    </row>
    <row r="27" spans="1:6" x14ac:dyDescent="0.3">
      <c r="A27" s="375"/>
      <c r="B27" s="18"/>
      <c r="C27" s="597"/>
      <c r="D27" s="594"/>
      <c r="E27" s="376"/>
      <c r="F27" s="18"/>
    </row>
    <row r="28" spans="1:6" x14ac:dyDescent="0.3">
      <c r="A28" s="375"/>
      <c r="B28" s="18"/>
      <c r="C28" s="597"/>
      <c r="D28" s="594"/>
      <c r="E28" s="376"/>
      <c r="F28" s="18"/>
    </row>
    <row r="29" spans="1:6" x14ac:dyDescent="0.3">
      <c r="A29" s="375"/>
      <c r="B29" s="18"/>
      <c r="C29" s="597"/>
      <c r="D29" s="594"/>
      <c r="E29" s="376"/>
      <c r="F29" s="18"/>
    </row>
    <row r="30" spans="1:6" x14ac:dyDescent="0.3">
      <c r="A30" s="375"/>
      <c r="B30" s="18"/>
      <c r="C30" s="597"/>
      <c r="D30" s="594"/>
      <c r="E30" s="376"/>
      <c r="F30" s="18"/>
    </row>
    <row r="31" spans="1:6" x14ac:dyDescent="0.3">
      <c r="A31" s="375"/>
      <c r="B31" s="18"/>
      <c r="C31" s="597"/>
      <c r="D31" s="594"/>
      <c r="E31" s="376"/>
      <c r="F31" s="18"/>
    </row>
    <row r="32" spans="1:6" x14ac:dyDescent="0.3">
      <c r="A32" s="375"/>
      <c r="B32" s="18"/>
      <c r="C32" s="597"/>
      <c r="D32" s="594"/>
      <c r="E32" s="376"/>
      <c r="F32" s="18"/>
    </row>
    <row r="33" spans="1:6" x14ac:dyDescent="0.3">
      <c r="A33" s="375"/>
      <c r="B33" s="18"/>
      <c r="C33" s="597"/>
      <c r="D33" s="594"/>
      <c r="E33" s="376"/>
      <c r="F33" s="18"/>
    </row>
    <row r="34" spans="1:6" ht="17.25" thickBot="1" x14ac:dyDescent="0.35">
      <c r="A34" s="377"/>
      <c r="B34" s="378"/>
      <c r="C34" s="597"/>
      <c r="D34" s="594"/>
      <c r="E34" s="376"/>
      <c r="F34" s="18"/>
    </row>
    <row r="35" spans="1:6" ht="25.5" x14ac:dyDescent="0.35">
      <c r="A35" s="379" t="s">
        <v>831</v>
      </c>
      <c r="B35" s="46" t="s">
        <v>832</v>
      </c>
      <c r="C35" s="599"/>
      <c r="D35" s="599"/>
      <c r="E35" s="599"/>
      <c r="F35" s="18"/>
    </row>
    <row r="36" spans="1:6" x14ac:dyDescent="0.3">
      <c r="B36" s="46" t="s">
        <v>833</v>
      </c>
      <c r="C36" s="18"/>
      <c r="D36" s="18"/>
      <c r="E36" s="18"/>
      <c r="F36" s="18"/>
    </row>
    <row r="37" spans="1:6" x14ac:dyDescent="0.3">
      <c r="A37" s="438" t="s">
        <v>81</v>
      </c>
      <c r="C37" s="380"/>
      <c r="D37" s="380"/>
      <c r="E37" s="18"/>
      <c r="F37" s="18"/>
    </row>
    <row r="38" spans="1:6" ht="10.5" customHeight="1" x14ac:dyDescent="0.3">
      <c r="A38" s="600"/>
      <c r="B38" s="380"/>
      <c r="C38" s="380"/>
      <c r="D38" s="380"/>
      <c r="E38" s="18"/>
    </row>
    <row r="39" spans="1:6" x14ac:dyDescent="0.3">
      <c r="A39" s="600"/>
      <c r="B39" s="18"/>
      <c r="C39" s="18"/>
      <c r="D39" s="18"/>
      <c r="E39" s="18"/>
    </row>
    <row r="41" spans="1:6" x14ac:dyDescent="0.3">
      <c r="A41" s="438"/>
    </row>
    <row r="42" spans="1:6" x14ac:dyDescent="0.3">
      <c r="A42" s="438"/>
    </row>
  </sheetData>
  <mergeCells count="4">
    <mergeCell ref="A1:E1"/>
    <mergeCell ref="A2:E2"/>
    <mergeCell ref="A3:E3"/>
    <mergeCell ref="A6:B6"/>
  </mergeCells>
  <printOptions horizontalCentered="1"/>
  <pageMargins left="0.39370078740157483" right="0.39370078740157483" top="0.74803149606299213" bottom="0.74803149606299213" header="0.31496062992125984" footer="0.31496062992125984"/>
  <pageSetup scale="94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view="pageLayout" topLeftCell="A43" zoomScale="80" zoomScaleNormal="100" zoomScalePageLayoutView="80" workbookViewId="0">
      <selection activeCell="K18" sqref="K18"/>
    </sheetView>
  </sheetViews>
  <sheetFormatPr baseColWidth="10" defaultColWidth="11" defaultRowHeight="15.75" x14ac:dyDescent="0.25"/>
  <cols>
    <col min="1" max="1" width="16.28515625" style="909" customWidth="1"/>
    <col min="2" max="2" width="46.140625" style="900" customWidth="1"/>
    <col min="3" max="3" width="14.42578125" style="908" customWidth="1"/>
    <col min="4" max="4" width="6.7109375" style="908" customWidth="1"/>
    <col min="5" max="5" width="6" style="908" customWidth="1"/>
    <col min="6" max="6" width="8.28515625" style="908" customWidth="1"/>
    <col min="7" max="20" width="10.7109375" style="900" customWidth="1"/>
    <col min="21" max="21" width="11.42578125" style="900" customWidth="1"/>
    <col min="22" max="16384" width="11" style="900"/>
  </cols>
  <sheetData>
    <row r="1" spans="1:21" s="881" customFormat="1" ht="19.5" customHeight="1" x14ac:dyDescent="0.25">
      <c r="A1" s="876" t="s">
        <v>930</v>
      </c>
      <c r="B1" s="877"/>
      <c r="C1" s="878"/>
      <c r="D1" s="878"/>
      <c r="E1" s="878"/>
      <c r="F1" s="878"/>
      <c r="G1" s="879"/>
      <c r="H1" s="879"/>
      <c r="I1" s="879"/>
      <c r="J1" s="879"/>
      <c r="K1" s="879"/>
      <c r="L1" s="879"/>
      <c r="M1" s="880"/>
      <c r="N1" s="880"/>
      <c r="O1" s="880"/>
      <c r="P1" s="880"/>
      <c r="Q1" s="880"/>
      <c r="R1" s="880"/>
      <c r="S1" s="880"/>
      <c r="T1" s="880"/>
      <c r="U1" s="880"/>
    </row>
    <row r="2" spans="1:21" s="881" customFormat="1" ht="19.5" customHeight="1" x14ac:dyDescent="0.25">
      <c r="A2" s="876" t="s">
        <v>931</v>
      </c>
      <c r="B2" s="882"/>
      <c r="C2" s="878"/>
      <c r="D2" s="878"/>
      <c r="E2" s="878"/>
      <c r="F2" s="878"/>
      <c r="G2" s="879"/>
      <c r="H2" s="879"/>
      <c r="I2" s="879"/>
      <c r="J2" s="879"/>
      <c r="K2" s="879"/>
      <c r="L2" s="879"/>
      <c r="M2" s="880"/>
      <c r="N2" s="880"/>
      <c r="O2" s="880"/>
      <c r="P2" s="880"/>
      <c r="Q2" s="880"/>
      <c r="R2" s="880"/>
      <c r="S2" s="880"/>
      <c r="T2" s="880"/>
      <c r="U2" s="880"/>
    </row>
    <row r="3" spans="1:21" s="881" customFormat="1" ht="12.75" x14ac:dyDescent="0.25">
      <c r="B3" s="882"/>
      <c r="C3" s="878"/>
      <c r="D3" s="878"/>
      <c r="E3" s="878"/>
      <c r="F3" s="878"/>
      <c r="G3" s="879"/>
      <c r="H3" s="879"/>
      <c r="I3" s="879"/>
      <c r="J3" s="879"/>
      <c r="K3" s="879"/>
      <c r="L3" s="879"/>
      <c r="M3" s="880"/>
      <c r="N3" s="880"/>
      <c r="O3" s="880"/>
      <c r="P3" s="880"/>
      <c r="Q3" s="880"/>
      <c r="R3" s="880"/>
      <c r="S3" s="880"/>
      <c r="T3" s="880"/>
      <c r="U3" s="880"/>
    </row>
    <row r="4" spans="1:21" s="881" customFormat="1" ht="26.25" customHeight="1" x14ac:dyDescent="0.2">
      <c r="A4" s="1304" t="s">
        <v>932</v>
      </c>
      <c r="B4" s="1305" t="s">
        <v>933</v>
      </c>
      <c r="C4" s="1305" t="s">
        <v>934</v>
      </c>
      <c r="D4" s="1303" t="s">
        <v>935</v>
      </c>
      <c r="E4" s="1303" t="s">
        <v>936</v>
      </c>
      <c r="F4" s="1303" t="s">
        <v>937</v>
      </c>
      <c r="G4" s="883" t="s">
        <v>938</v>
      </c>
      <c r="H4" s="884"/>
      <c r="I4" s="884"/>
      <c r="J4" s="884"/>
      <c r="K4" s="884"/>
      <c r="L4" s="884" t="s">
        <v>939</v>
      </c>
      <c r="M4" s="884"/>
      <c r="N4" s="884"/>
      <c r="O4" s="884"/>
      <c r="P4" s="884"/>
      <c r="Q4" s="885" t="s">
        <v>940</v>
      </c>
      <c r="R4" s="885"/>
      <c r="S4" s="886"/>
      <c r="T4" s="886"/>
      <c r="U4" s="887" t="s">
        <v>941</v>
      </c>
    </row>
    <row r="5" spans="1:21" s="881" customFormat="1" ht="51" customHeight="1" x14ac:dyDescent="0.2">
      <c r="A5" s="1304"/>
      <c r="B5" s="1305"/>
      <c r="C5" s="1305"/>
      <c r="D5" s="1303"/>
      <c r="E5" s="1303"/>
      <c r="F5" s="1303"/>
      <c r="G5" s="888" t="s">
        <v>942</v>
      </c>
      <c r="H5" s="888" t="s">
        <v>943</v>
      </c>
      <c r="I5" s="888" t="s">
        <v>944</v>
      </c>
      <c r="J5" s="888" t="s">
        <v>945</v>
      </c>
      <c r="K5" s="888" t="s">
        <v>946</v>
      </c>
      <c r="L5" s="888" t="s">
        <v>942</v>
      </c>
      <c r="M5" s="888" t="s">
        <v>943</v>
      </c>
      <c r="N5" s="888" t="s">
        <v>944</v>
      </c>
      <c r="O5" s="888" t="s">
        <v>945</v>
      </c>
      <c r="P5" s="889" t="s">
        <v>946</v>
      </c>
      <c r="Q5" s="888" t="s">
        <v>942</v>
      </c>
      <c r="R5" s="888" t="s">
        <v>943</v>
      </c>
      <c r="S5" s="888" t="s">
        <v>944</v>
      </c>
      <c r="T5" s="888" t="s">
        <v>945</v>
      </c>
      <c r="U5" s="890" t="s">
        <v>947</v>
      </c>
    </row>
    <row r="6" spans="1:21" s="881" customFormat="1" ht="24" customHeight="1" x14ac:dyDescent="0.25">
      <c r="A6" s="891"/>
      <c r="B6" s="892"/>
      <c r="C6" s="893"/>
      <c r="D6" s="893"/>
      <c r="E6" s="893"/>
      <c r="F6" s="893"/>
      <c r="G6" s="894"/>
      <c r="H6" s="894"/>
      <c r="I6" s="894"/>
      <c r="J6" s="894"/>
      <c r="K6" s="894"/>
      <c r="L6" s="894"/>
      <c r="M6" s="894"/>
      <c r="N6" s="894"/>
      <c r="O6" s="894"/>
      <c r="P6" s="895"/>
      <c r="Q6" s="894"/>
      <c r="R6" s="894"/>
      <c r="S6" s="894"/>
      <c r="T6" s="894"/>
      <c r="U6" s="896"/>
    </row>
    <row r="7" spans="1:21" s="881" customFormat="1" ht="24" customHeight="1" x14ac:dyDescent="0.25">
      <c r="A7" s="897"/>
      <c r="B7" s="892"/>
      <c r="C7" s="893"/>
      <c r="D7" s="893"/>
      <c r="E7" s="893"/>
      <c r="F7" s="893"/>
      <c r="G7" s="894"/>
      <c r="H7" s="894"/>
      <c r="I7" s="894"/>
      <c r="J7" s="894"/>
      <c r="K7" s="894"/>
      <c r="L7" s="894"/>
      <c r="M7" s="894"/>
      <c r="N7" s="894"/>
      <c r="O7" s="894"/>
      <c r="P7" s="895"/>
      <c r="Q7" s="894"/>
      <c r="R7" s="894"/>
      <c r="S7" s="894"/>
      <c r="T7" s="894"/>
      <c r="U7" s="896"/>
    </row>
    <row r="8" spans="1:21" ht="22.5" customHeight="1" x14ac:dyDescent="0.25">
      <c r="A8" s="1308"/>
      <c r="B8" s="1309"/>
      <c r="C8" s="1310"/>
      <c r="D8" s="1310"/>
      <c r="E8" s="1309"/>
      <c r="F8" s="898" t="s">
        <v>948</v>
      </c>
      <c r="G8" s="899"/>
      <c r="H8" s="899"/>
      <c r="I8" s="899"/>
      <c r="J8" s="899"/>
      <c r="K8" s="899"/>
      <c r="L8" s="899"/>
      <c r="M8" s="899"/>
      <c r="N8" s="899"/>
      <c r="O8" s="899"/>
      <c r="P8" s="899"/>
      <c r="Q8" s="899"/>
      <c r="R8" s="899"/>
      <c r="S8" s="899"/>
      <c r="T8" s="899"/>
      <c r="U8" s="1311"/>
    </row>
    <row r="9" spans="1:21" ht="22.5" customHeight="1" x14ac:dyDescent="0.25">
      <c r="A9" s="1308"/>
      <c r="B9" s="1309"/>
      <c r="C9" s="1310"/>
      <c r="D9" s="1310"/>
      <c r="E9" s="1309"/>
      <c r="F9" s="901" t="s">
        <v>949</v>
      </c>
      <c r="G9" s="902"/>
      <c r="H9" s="903"/>
      <c r="I9" s="902"/>
      <c r="J9" s="903"/>
      <c r="K9" s="903"/>
      <c r="L9" s="902"/>
      <c r="M9" s="903"/>
      <c r="N9" s="902"/>
      <c r="O9" s="903"/>
      <c r="P9" s="903"/>
      <c r="Q9" s="902"/>
      <c r="R9" s="903"/>
      <c r="S9" s="902"/>
      <c r="T9" s="902"/>
      <c r="U9" s="1312"/>
    </row>
    <row r="10" spans="1:21" ht="22.5" customHeight="1" x14ac:dyDescent="0.25">
      <c r="A10" s="1308"/>
      <c r="B10" s="1309"/>
      <c r="C10" s="1310"/>
      <c r="D10" s="1310"/>
      <c r="E10" s="1309"/>
      <c r="F10" s="901" t="s">
        <v>950</v>
      </c>
      <c r="G10" s="902"/>
      <c r="H10" s="903"/>
      <c r="I10" s="902"/>
      <c r="J10" s="903"/>
      <c r="K10" s="903"/>
      <c r="L10" s="902"/>
      <c r="M10" s="903"/>
      <c r="N10" s="902"/>
      <c r="O10" s="903"/>
      <c r="P10" s="903"/>
      <c r="Q10" s="902"/>
      <c r="R10" s="903"/>
      <c r="S10" s="902"/>
      <c r="T10" s="902"/>
      <c r="U10" s="1312"/>
    </row>
    <row r="11" spans="1:21" ht="9.75" customHeight="1" x14ac:dyDescent="0.25">
      <c r="A11" s="904"/>
      <c r="B11" s="905"/>
      <c r="C11" s="906"/>
      <c r="D11" s="906"/>
      <c r="E11" s="906"/>
      <c r="F11" s="906"/>
      <c r="G11" s="905"/>
      <c r="H11" s="905"/>
      <c r="I11" s="905"/>
      <c r="J11" s="905"/>
      <c r="K11" s="905"/>
      <c r="L11" s="905"/>
      <c r="M11" s="905"/>
      <c r="N11" s="905"/>
      <c r="O11" s="905"/>
      <c r="P11" s="905"/>
      <c r="Q11" s="905"/>
      <c r="R11" s="905"/>
      <c r="S11" s="905"/>
      <c r="T11" s="905"/>
      <c r="U11" s="905"/>
    </row>
    <row r="12" spans="1:21" ht="26.25" customHeight="1" x14ac:dyDescent="0.25">
      <c r="A12" s="1306" t="s">
        <v>951</v>
      </c>
      <c r="B12" s="1306"/>
      <c r="C12" s="1306"/>
      <c r="D12" s="1306"/>
      <c r="E12" s="1306"/>
      <c r="F12" s="1306"/>
      <c r="G12" s="1306"/>
      <c r="H12" s="1306"/>
      <c r="I12" s="1306"/>
      <c r="J12" s="1306"/>
      <c r="K12" s="1306"/>
      <c r="L12" s="1306"/>
      <c r="M12" s="1306"/>
      <c r="N12" s="1306"/>
      <c r="O12" s="1306"/>
      <c r="P12" s="1306"/>
      <c r="Q12" s="1306"/>
      <c r="R12" s="1306"/>
      <c r="S12" s="1306"/>
      <c r="T12" s="1306"/>
      <c r="U12" s="1306"/>
    </row>
    <row r="13" spans="1:21" ht="56.25" customHeight="1" x14ac:dyDescent="0.25">
      <c r="A13" s="1307"/>
      <c r="B13" s="1307"/>
      <c r="C13" s="1307"/>
      <c r="D13" s="1307"/>
      <c r="E13" s="1307"/>
      <c r="F13" s="1307"/>
      <c r="G13" s="1307"/>
      <c r="H13" s="1307"/>
      <c r="I13" s="1307"/>
      <c r="J13" s="1307"/>
      <c r="K13" s="1307"/>
      <c r="L13" s="1307"/>
      <c r="M13" s="1307"/>
      <c r="N13" s="1307"/>
      <c r="O13" s="1307"/>
      <c r="P13" s="1307"/>
      <c r="Q13" s="1307"/>
      <c r="R13" s="1307"/>
      <c r="S13" s="1307"/>
      <c r="T13" s="1307"/>
      <c r="U13" s="1307"/>
    </row>
    <row r="15" spans="1:21" ht="26.25" x14ac:dyDescent="0.25">
      <c r="A15" s="907" t="s">
        <v>952</v>
      </c>
    </row>
  </sheetData>
  <protectedRanges>
    <protectedRange sqref="A11:F11 A14:F199" name="Rango2"/>
    <protectedRange sqref="O1:P4 T1:T4 T10:T1048576 O10:P11 O14:P1048576" name="Rango1"/>
  </protectedRanges>
  <mergeCells count="14">
    <mergeCell ref="A12:U12"/>
    <mergeCell ref="A13:U13"/>
    <mergeCell ref="A8:A10"/>
    <mergeCell ref="B8:B10"/>
    <mergeCell ref="C8:C10"/>
    <mergeCell ref="D8:D10"/>
    <mergeCell ref="E8:E10"/>
    <mergeCell ref="U8:U10"/>
    <mergeCell ref="F4:F5"/>
    <mergeCell ref="A4:A5"/>
    <mergeCell ref="B4:B5"/>
    <mergeCell ref="C4:C5"/>
    <mergeCell ref="D4:D5"/>
    <mergeCell ref="E4:E5"/>
  </mergeCells>
  <pageMargins left="0.35433070866141736" right="0.35433070866141736" top="1.1811023622047245" bottom="0.39370078740157483" header="0.31496062992125984" footer="0.31496062992125984"/>
  <pageSetup scale="50" fitToHeight="10" orientation="landscape" r:id="rId1"/>
  <headerFooter>
    <oddHeader>&amp;L&amp;G&amp;C&amp;"-,Negrita"&amp;20
GOBIERNO DEL ESTADO DE SONORA
INFORME DE AVANCE PROGRAMÁTICO 2018&amp;R&amp;"-,Negrita"&amp;14
&amp;16CPCA III-04
CP2019</oddHead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PageLayoutView="70" workbookViewId="0">
      <selection activeCell="H13" sqref="H13"/>
    </sheetView>
  </sheetViews>
  <sheetFormatPr baseColWidth="10" defaultRowHeight="15" x14ac:dyDescent="0.25"/>
  <cols>
    <col min="1" max="1" width="16.140625" customWidth="1"/>
    <col min="2" max="2" width="39.28515625" customWidth="1"/>
    <col min="3" max="3" width="25.42578125" customWidth="1"/>
    <col min="4" max="4" width="31.85546875" customWidth="1"/>
    <col min="5" max="5" width="12.28515625" customWidth="1"/>
    <col min="6" max="6" width="12.42578125" customWidth="1"/>
    <col min="7" max="7" width="11.85546875" customWidth="1"/>
    <col min="8" max="8" width="17.28515625" customWidth="1"/>
    <col min="9" max="9" width="17" customWidth="1"/>
    <col min="10" max="10" width="20.5703125" customWidth="1"/>
    <col min="11" max="11" width="23.7109375" customWidth="1"/>
    <col min="12" max="12" width="8.5703125" customWidth="1"/>
    <col min="13" max="13" width="8.42578125" customWidth="1"/>
    <col min="14" max="14" width="7.28515625" customWidth="1"/>
  </cols>
  <sheetData>
    <row r="1" spans="1:13" ht="16.5" thickBot="1" x14ac:dyDescent="0.3">
      <c r="A1" s="1313" t="s">
        <v>953</v>
      </c>
      <c r="B1" s="1314"/>
      <c r="C1" s="1315"/>
      <c r="D1" s="1316"/>
      <c r="E1" s="1316"/>
      <c r="F1" s="1316"/>
      <c r="G1" s="1316"/>
      <c r="H1" s="1316"/>
      <c r="I1" s="1316"/>
      <c r="J1" s="1316"/>
      <c r="K1" s="1317"/>
    </row>
    <row r="2" spans="1:13" ht="16.5" thickBot="1" x14ac:dyDescent="0.3">
      <c r="A2" s="1313" t="s">
        <v>954</v>
      </c>
      <c r="B2" s="1314"/>
      <c r="C2" s="1315"/>
      <c r="D2" s="1316"/>
      <c r="E2" s="1316"/>
      <c r="F2" s="1316"/>
      <c r="G2" s="1316"/>
      <c r="H2" s="1316"/>
      <c r="I2" s="1316"/>
      <c r="J2" s="1316"/>
      <c r="K2" s="1317"/>
    </row>
    <row r="3" spans="1:13" ht="17.25" customHeight="1" thickBot="1" x14ac:dyDescent="0.3">
      <c r="A3" s="1313" t="s">
        <v>955</v>
      </c>
      <c r="B3" s="1314"/>
      <c r="C3" s="1315"/>
      <c r="D3" s="1316"/>
      <c r="E3" s="1316"/>
      <c r="F3" s="1316"/>
      <c r="G3" s="1316"/>
      <c r="H3" s="1316"/>
      <c r="I3" s="1316"/>
      <c r="J3" s="1316"/>
      <c r="K3" s="1317"/>
    </row>
    <row r="4" spans="1:13" ht="16.5" thickBot="1" x14ac:dyDescent="0.3">
      <c r="A4" s="1313" t="s">
        <v>956</v>
      </c>
      <c r="B4" s="1314"/>
      <c r="C4" s="1315"/>
      <c r="D4" s="1316"/>
      <c r="E4" s="1316"/>
      <c r="F4" s="1316"/>
      <c r="G4" s="1316"/>
      <c r="H4" s="1316"/>
      <c r="I4" s="1316"/>
      <c r="J4" s="1316"/>
      <c r="K4" s="1317"/>
    </row>
    <row r="5" spans="1:13" ht="16.5" thickBot="1" x14ac:dyDescent="0.3">
      <c r="A5" s="1313" t="s">
        <v>957</v>
      </c>
      <c r="B5" s="1314"/>
      <c r="C5" s="1315"/>
      <c r="D5" s="1316"/>
      <c r="E5" s="1316"/>
      <c r="F5" s="1316"/>
      <c r="G5" s="1316"/>
      <c r="H5" s="1316"/>
      <c r="I5" s="1316"/>
      <c r="J5" s="1316"/>
      <c r="K5" s="1317"/>
    </row>
    <row r="6" spans="1:13" ht="16.5" customHeight="1" x14ac:dyDescent="0.25"/>
    <row r="7" spans="1:13" ht="31.5" customHeight="1" x14ac:dyDescent="0.25">
      <c r="A7" s="1318"/>
      <c r="B7" s="910" t="s">
        <v>958</v>
      </c>
      <c r="C7" s="1320" t="s">
        <v>959</v>
      </c>
      <c r="D7" s="1320"/>
      <c r="E7" s="1320"/>
      <c r="F7" s="1320"/>
      <c r="G7" s="1320"/>
      <c r="H7" s="910" t="s">
        <v>960</v>
      </c>
      <c r="I7" s="1321" t="s">
        <v>961</v>
      </c>
      <c r="J7" s="911" t="s">
        <v>962</v>
      </c>
      <c r="K7" s="1322" t="s">
        <v>963</v>
      </c>
      <c r="L7" s="1323" t="s">
        <v>964</v>
      </c>
      <c r="M7" s="1323" t="s">
        <v>965</v>
      </c>
    </row>
    <row r="8" spans="1:13" ht="33.75" customHeight="1" x14ac:dyDescent="0.25">
      <c r="A8" s="1319"/>
      <c r="B8" s="912" t="s">
        <v>966</v>
      </c>
      <c r="C8" s="912" t="s">
        <v>967</v>
      </c>
      <c r="D8" s="912" t="s">
        <v>968</v>
      </c>
      <c r="E8" s="912" t="s">
        <v>969</v>
      </c>
      <c r="F8" s="913" t="s">
        <v>970</v>
      </c>
      <c r="G8" s="913" t="s">
        <v>971</v>
      </c>
      <c r="H8" s="912" t="s">
        <v>972</v>
      </c>
      <c r="I8" s="1321"/>
      <c r="J8" s="914" t="s">
        <v>973</v>
      </c>
      <c r="K8" s="1322"/>
      <c r="L8" s="1323"/>
      <c r="M8" s="1323"/>
    </row>
    <row r="9" spans="1:13" ht="144.75" customHeight="1" x14ac:dyDescent="0.25">
      <c r="A9" s="912" t="s">
        <v>974</v>
      </c>
      <c r="B9" s="915"/>
      <c r="C9" s="915"/>
      <c r="D9" s="915"/>
      <c r="E9" s="915"/>
      <c r="F9" s="915"/>
      <c r="G9" s="915"/>
      <c r="H9" s="916"/>
      <c r="I9" s="917"/>
      <c r="J9" s="915"/>
      <c r="K9" s="915"/>
      <c r="L9" s="918"/>
      <c r="M9" s="919"/>
    </row>
    <row r="10" spans="1:13" ht="74.25" customHeight="1" x14ac:dyDescent="0.25">
      <c r="A10" s="920" t="s">
        <v>975</v>
      </c>
      <c r="B10" s="1324"/>
      <c r="C10" s="1325"/>
      <c r="D10" s="1325"/>
      <c r="E10" s="1325"/>
      <c r="F10" s="1325"/>
      <c r="G10" s="1325"/>
      <c r="H10" s="1327"/>
      <c r="I10" s="1329"/>
      <c r="J10" s="1329"/>
      <c r="K10" s="1325"/>
      <c r="L10" s="921"/>
      <c r="M10" s="922"/>
    </row>
    <row r="11" spans="1:13" ht="115.5" customHeight="1" x14ac:dyDescent="0.25">
      <c r="A11" s="923"/>
      <c r="B11" s="1324"/>
      <c r="C11" s="1326"/>
      <c r="D11" s="1326"/>
      <c r="E11" s="1326"/>
      <c r="F11" s="1326"/>
      <c r="G11" s="1326"/>
      <c r="H11" s="1328"/>
      <c r="I11" s="1330"/>
      <c r="J11" s="1330"/>
      <c r="K11" s="1326"/>
      <c r="L11" s="924"/>
      <c r="M11" s="925"/>
    </row>
    <row r="12" spans="1:13" ht="69.75" customHeight="1" x14ac:dyDescent="0.25">
      <c r="A12" s="1335" t="s">
        <v>976</v>
      </c>
      <c r="B12" s="915"/>
      <c r="C12" s="915"/>
      <c r="D12" s="915"/>
      <c r="E12" s="915"/>
      <c r="F12" s="915"/>
      <c r="G12" s="915"/>
      <c r="H12" s="926"/>
      <c r="I12" s="916"/>
      <c r="J12" s="915"/>
      <c r="K12" s="915"/>
      <c r="L12" s="927"/>
      <c r="M12" s="928"/>
    </row>
    <row r="13" spans="1:13" ht="95.25" customHeight="1" x14ac:dyDescent="0.25">
      <c r="A13" s="1336"/>
      <c r="B13" s="915"/>
      <c r="C13" s="915"/>
      <c r="D13" s="915"/>
      <c r="E13" s="915"/>
      <c r="F13" s="915"/>
      <c r="G13" s="915"/>
      <c r="H13" s="929"/>
      <c r="I13" s="926"/>
      <c r="J13" s="915"/>
      <c r="K13" s="915"/>
      <c r="L13" s="930"/>
      <c r="M13" s="931"/>
    </row>
    <row r="14" spans="1:13" ht="71.25" customHeight="1" x14ac:dyDescent="0.25">
      <c r="A14" s="1336"/>
      <c r="B14" s="1325"/>
      <c r="C14" s="1329"/>
      <c r="D14" s="1329"/>
      <c r="E14" s="1329"/>
      <c r="F14" s="1329"/>
      <c r="G14" s="1329"/>
      <c r="H14" s="1338"/>
      <c r="I14" s="1331"/>
      <c r="J14" s="1325"/>
      <c r="K14" s="932"/>
      <c r="L14" s="933"/>
      <c r="M14" s="934"/>
    </row>
    <row r="15" spans="1:13" ht="32.25" customHeight="1" x14ac:dyDescent="0.25">
      <c r="A15" s="1336"/>
      <c r="B15" s="1326"/>
      <c r="C15" s="1330"/>
      <c r="D15" s="1330"/>
      <c r="E15" s="1330"/>
      <c r="F15" s="1330"/>
      <c r="G15" s="1330"/>
      <c r="H15" s="1339"/>
      <c r="I15" s="1332"/>
      <c r="J15" s="1326"/>
      <c r="K15" s="935"/>
      <c r="L15" s="936"/>
      <c r="M15" s="937"/>
    </row>
    <row r="16" spans="1:13" x14ac:dyDescent="0.25">
      <c r="A16" s="1337"/>
      <c r="B16" s="938"/>
      <c r="C16" s="939"/>
      <c r="D16" s="939"/>
      <c r="E16" s="939"/>
      <c r="F16" s="939"/>
      <c r="G16" s="939"/>
      <c r="H16" s="940"/>
      <c r="I16" s="941"/>
      <c r="J16" s="942"/>
      <c r="K16" s="915"/>
      <c r="L16" s="943"/>
      <c r="M16" s="931"/>
    </row>
    <row r="17" spans="1:13" x14ac:dyDescent="0.25">
      <c r="A17" s="1333" t="s">
        <v>977</v>
      </c>
      <c r="B17" s="915"/>
      <c r="C17" s="915"/>
      <c r="D17" s="915"/>
      <c r="E17" s="915"/>
      <c r="F17" s="915"/>
      <c r="G17" s="915"/>
      <c r="H17" s="926"/>
      <c r="I17" s="944"/>
      <c r="J17" s="915"/>
      <c r="K17" s="915"/>
      <c r="L17" s="945"/>
      <c r="M17" s="946"/>
    </row>
    <row r="18" spans="1:13" x14ac:dyDescent="0.25">
      <c r="A18" s="1334"/>
      <c r="B18" s="915"/>
      <c r="C18" s="915"/>
      <c r="D18" s="915"/>
      <c r="E18" s="915"/>
      <c r="F18" s="915"/>
      <c r="G18" s="915"/>
      <c r="H18" s="926"/>
      <c r="I18" s="944"/>
      <c r="J18" s="938"/>
      <c r="K18" s="938"/>
      <c r="L18" s="947"/>
      <c r="M18" s="934"/>
    </row>
    <row r="19" spans="1:13" ht="68.25" customHeight="1" x14ac:dyDescent="0.25">
      <c r="A19" s="1334"/>
      <c r="B19" s="915"/>
      <c r="C19" s="915"/>
      <c r="D19" s="915"/>
      <c r="E19" s="915"/>
      <c r="F19" s="915"/>
      <c r="G19" s="915"/>
      <c r="H19" s="926"/>
      <c r="I19" s="926"/>
      <c r="J19" s="915"/>
      <c r="K19" s="915"/>
      <c r="L19" s="948"/>
      <c r="M19" s="931"/>
    </row>
    <row r="20" spans="1:13" ht="59.25" customHeight="1" x14ac:dyDescent="0.25">
      <c r="A20" s="1334"/>
      <c r="B20" s="915"/>
      <c r="C20" s="915"/>
      <c r="D20" s="915"/>
      <c r="E20" s="915"/>
      <c r="F20" s="915"/>
      <c r="G20" s="915"/>
      <c r="H20" s="926"/>
      <c r="I20" s="926"/>
      <c r="J20" s="915"/>
      <c r="K20" s="915"/>
      <c r="L20" s="930"/>
      <c r="M20" s="934"/>
    </row>
    <row r="21" spans="1:13" ht="64.5" customHeight="1" x14ac:dyDescent="0.25">
      <c r="A21" s="1334"/>
      <c r="B21" s="915"/>
      <c r="C21" s="915"/>
      <c r="D21" s="915"/>
      <c r="E21" s="915"/>
      <c r="F21" s="915"/>
      <c r="G21" s="915"/>
      <c r="H21" s="926"/>
      <c r="I21" s="926"/>
      <c r="J21" s="938"/>
      <c r="K21" s="938"/>
      <c r="L21" s="949"/>
      <c r="M21" s="934"/>
    </row>
    <row r="22" spans="1:13" ht="64.5" customHeight="1" x14ac:dyDescent="0.25">
      <c r="A22" s="1334"/>
      <c r="B22" s="915"/>
      <c r="C22" s="915"/>
      <c r="D22" s="915"/>
      <c r="E22" s="915"/>
      <c r="F22" s="915"/>
      <c r="G22" s="915"/>
      <c r="H22" s="926"/>
      <c r="I22" s="926"/>
      <c r="J22" s="950"/>
      <c r="K22" s="932"/>
      <c r="L22" s="951"/>
      <c r="M22" s="928"/>
    </row>
    <row r="23" spans="1:13" x14ac:dyDescent="0.25">
      <c r="A23" s="1334"/>
      <c r="B23" s="952"/>
      <c r="C23" s="952"/>
      <c r="D23" s="952"/>
      <c r="E23" s="952"/>
      <c r="F23" s="952"/>
      <c r="G23" s="952"/>
      <c r="H23" s="953"/>
      <c r="I23" s="954"/>
      <c r="J23" s="952"/>
      <c r="K23" s="955"/>
      <c r="L23" s="956"/>
      <c r="M23" s="957"/>
    </row>
    <row r="24" spans="1:13" x14ac:dyDescent="0.25">
      <c r="I24" s="958"/>
    </row>
    <row r="25" spans="1:13" x14ac:dyDescent="0.25">
      <c r="B25" s="959"/>
      <c r="C25" s="960"/>
      <c r="D25" s="960"/>
      <c r="E25" s="960"/>
      <c r="F25" s="960"/>
      <c r="G25" s="960"/>
    </row>
  </sheetData>
  <mergeCells count="37">
    <mergeCell ref="I14:I15"/>
    <mergeCell ref="J14:J15"/>
    <mergeCell ref="A17:A23"/>
    <mergeCell ref="J10:J11"/>
    <mergeCell ref="K10:K11"/>
    <mergeCell ref="A12:A16"/>
    <mergeCell ref="B14:B15"/>
    <mergeCell ref="C14:C15"/>
    <mergeCell ref="D14:D15"/>
    <mergeCell ref="E14:E15"/>
    <mergeCell ref="F14:F15"/>
    <mergeCell ref="G14:G15"/>
    <mergeCell ref="H14:H15"/>
    <mergeCell ref="L7:L8"/>
    <mergeCell ref="M7:M8"/>
    <mergeCell ref="B10:B11"/>
    <mergeCell ref="C10:C11"/>
    <mergeCell ref="D10:D11"/>
    <mergeCell ref="E10:E11"/>
    <mergeCell ref="F10:F11"/>
    <mergeCell ref="G10:G11"/>
    <mergeCell ref="H10:H11"/>
    <mergeCell ref="I10:I11"/>
    <mergeCell ref="A4:B4"/>
    <mergeCell ref="C4:K4"/>
    <mergeCell ref="A5:B5"/>
    <mergeCell ref="C5:K5"/>
    <mergeCell ref="A7:A8"/>
    <mergeCell ref="C7:G7"/>
    <mergeCell ref="I7:I8"/>
    <mergeCell ref="K7:K8"/>
    <mergeCell ref="A1:B1"/>
    <mergeCell ref="C1:K1"/>
    <mergeCell ref="A2:B2"/>
    <mergeCell ref="C2:K2"/>
    <mergeCell ref="A3:B3"/>
    <mergeCell ref="C3:K3"/>
  </mergeCells>
  <pageMargins left="0.27559055118110237" right="0.23622047244094491" top="0.94488188976377963" bottom="0.47244094488188981" header="0.39370078740157483" footer="0.31496062992125984"/>
  <pageSetup paperSize="5" scale="70" orientation="landscape" r:id="rId1"/>
  <headerFooter>
    <oddHeader>&amp;L&amp;8&amp;G&amp;C&amp;"-,Negrita"&amp;16&amp;14MATRIZ DE INDICADORES DE RESULTADOS&amp;R&amp;"-,Negrita"&amp;16    MIR 2017</oddHead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J37"/>
  <sheetViews>
    <sheetView view="pageBreakPreview" topLeftCell="A7" zoomScaleNormal="100" zoomScaleSheetLayoutView="100" workbookViewId="0">
      <selection activeCell="E12" sqref="E12"/>
    </sheetView>
  </sheetViews>
  <sheetFormatPr baseColWidth="10" defaultColWidth="11.28515625" defaultRowHeight="16.5" x14ac:dyDescent="0.3"/>
  <cols>
    <col min="1" max="1" width="4.28515625" style="122" customWidth="1"/>
    <col min="2" max="2" width="41" style="104" customWidth="1"/>
    <col min="3" max="5" width="15.7109375" style="104" customWidth="1"/>
    <col min="6" max="16384" width="11.28515625" style="104"/>
  </cols>
  <sheetData>
    <row r="1" spans="1:6" x14ac:dyDescent="0.3">
      <c r="A1" s="755"/>
      <c r="B1" s="1349" t="str">
        <f>'CPCA-I-01'!A1</f>
        <v>Universidad Tecnológica de Guaymas</v>
      </c>
      <c r="C1" s="1349"/>
      <c r="D1" s="1349"/>
      <c r="E1" s="1349"/>
    </row>
    <row r="2" spans="1:6" x14ac:dyDescent="0.3">
      <c r="A2" s="327"/>
      <c r="B2" s="1283" t="s">
        <v>834</v>
      </c>
      <c r="C2" s="1283"/>
      <c r="D2" s="1283"/>
      <c r="E2" s="1283"/>
    </row>
    <row r="3" spans="1:6" x14ac:dyDescent="0.3">
      <c r="A3" s="1350" t="str">
        <f>'CPCA-I-03'!A3</f>
        <v>Del 01 de enero al 31 de diciembre de 2019</v>
      </c>
      <c r="B3" s="1350"/>
      <c r="C3" s="1350"/>
      <c r="D3" s="1350"/>
      <c r="E3" s="1350"/>
    </row>
    <row r="4" spans="1:6" x14ac:dyDescent="0.3">
      <c r="A4" s="785"/>
      <c r="B4" s="1283" t="s">
        <v>1099</v>
      </c>
      <c r="C4" s="1283"/>
      <c r="D4" s="757"/>
      <c r="E4" s="327"/>
    </row>
    <row r="5" spans="1:6" ht="6.75" customHeight="1" thickBot="1" x14ac:dyDescent="0.35">
      <c r="A5" s="755"/>
      <c r="B5" s="758"/>
      <c r="C5" s="758"/>
      <c r="D5" s="758"/>
      <c r="E5" s="758"/>
    </row>
    <row r="6" spans="1:6" s="204" customFormat="1" x14ac:dyDescent="0.25">
      <c r="A6" s="1341" t="s">
        <v>246</v>
      </c>
      <c r="B6" s="1342"/>
      <c r="C6" s="1345" t="s">
        <v>835</v>
      </c>
      <c r="D6" s="1345" t="s">
        <v>435</v>
      </c>
      <c r="E6" s="1351" t="s">
        <v>836</v>
      </c>
    </row>
    <row r="7" spans="1:6" s="204" customFormat="1" ht="17.25" thickBot="1" x14ac:dyDescent="0.3">
      <c r="A7" s="1343"/>
      <c r="B7" s="1344"/>
      <c r="C7" s="1346"/>
      <c r="D7" s="1346"/>
      <c r="E7" s="1352"/>
    </row>
    <row r="8" spans="1:6" s="204" customFormat="1" ht="20.25" customHeight="1" x14ac:dyDescent="0.25">
      <c r="A8" s="383" t="s">
        <v>837</v>
      </c>
      <c r="B8" s="334"/>
      <c r="C8" s="344">
        <f>C9+C10</f>
        <v>14856481</v>
      </c>
      <c r="D8" s="344">
        <f>D9+D10</f>
        <v>29313902.440000001</v>
      </c>
      <c r="E8" s="389">
        <f>E9+E10</f>
        <v>29313902.440000001</v>
      </c>
      <c r="F8" s="416" t="str">
        <f>IF((C8-'CPCA-II-01'!C44)&gt;0.9,"ERROR!!!!! EL MONTO NO COINCIDE CON LO REPORTADO EN EL FORMATO ETCA-II-01 EN EL TOTAL DEVENGADO DEL ANALÍTICO DE INGRESOS","")</f>
        <v/>
      </c>
    </row>
    <row r="9" spans="1:6" s="204" customFormat="1" ht="20.25" customHeight="1" x14ac:dyDescent="0.25">
      <c r="A9" s="333"/>
      <c r="B9" s="385" t="s">
        <v>838</v>
      </c>
      <c r="C9" s="335">
        <v>14856481</v>
      </c>
      <c r="D9" s="335">
        <v>29313902.440000001</v>
      </c>
      <c r="E9" s="384">
        <v>29313902.440000001</v>
      </c>
    </row>
    <row r="10" spans="1:6" s="204" customFormat="1" ht="20.25" customHeight="1" x14ac:dyDescent="0.25">
      <c r="A10" s="333"/>
      <c r="B10" s="385" t="s">
        <v>839</v>
      </c>
      <c r="C10" s="335"/>
      <c r="D10" s="335"/>
      <c r="E10" s="384"/>
    </row>
    <row r="11" spans="1:6" s="204" customFormat="1" ht="20.25" customHeight="1" x14ac:dyDescent="0.25">
      <c r="A11" s="383" t="s">
        <v>840</v>
      </c>
      <c r="B11" s="385"/>
      <c r="C11" s="344">
        <f>C12+C13</f>
        <v>14856481</v>
      </c>
      <c r="D11" s="344">
        <f>D12+D13</f>
        <v>25448022.18</v>
      </c>
      <c r="E11" s="389">
        <f>E12+E13</f>
        <v>25123902.210000001</v>
      </c>
      <c r="F11" s="416" t="str">
        <f>IF((C11-'CPCA II-04'!B80)&gt;0.9,"ERROR!!!!! EL MONTO NO COINCIDE CON LO REPORTADO EN EL FORMATO ETCA-II-04 EN EL TOTAL DEVENGADO DEL ANALÍTICO DE INGRESOS","")</f>
        <v/>
      </c>
    </row>
    <row r="12" spans="1:6" s="204" customFormat="1" ht="20.25" customHeight="1" x14ac:dyDescent="0.25">
      <c r="A12" s="333"/>
      <c r="B12" s="385" t="s">
        <v>841</v>
      </c>
      <c r="C12" s="335">
        <v>14856481</v>
      </c>
      <c r="D12" s="335">
        <v>25448022.18</v>
      </c>
      <c r="E12" s="384">
        <v>25123902.210000001</v>
      </c>
    </row>
    <row r="13" spans="1:6" s="204" customFormat="1" ht="20.25" customHeight="1" x14ac:dyDescent="0.25">
      <c r="A13" s="333"/>
      <c r="B13" s="385" t="s">
        <v>842</v>
      </c>
      <c r="C13" s="335"/>
      <c r="D13" s="335"/>
      <c r="E13" s="384"/>
    </row>
    <row r="14" spans="1:6" s="204" customFormat="1" ht="20.25" customHeight="1" x14ac:dyDescent="0.25">
      <c r="A14" s="383" t="s">
        <v>843</v>
      </c>
      <c r="B14" s="385"/>
      <c r="C14" s="344">
        <f>C8-C11</f>
        <v>0</v>
      </c>
      <c r="D14" s="344">
        <f>D8-D11</f>
        <v>3865880.2600000016</v>
      </c>
      <c r="E14" s="389">
        <f>E8-E11</f>
        <v>4190000.2300000004</v>
      </c>
    </row>
    <row r="15" spans="1:6" s="204" customFormat="1" ht="20.25" customHeight="1" thickBot="1" x14ac:dyDescent="0.3">
      <c r="A15" s="333"/>
      <c r="B15" s="334"/>
      <c r="C15" s="335"/>
      <c r="D15" s="335"/>
      <c r="E15" s="337"/>
    </row>
    <row r="16" spans="1:6" s="204" customFormat="1" x14ac:dyDescent="0.25">
      <c r="A16" s="1341" t="s">
        <v>246</v>
      </c>
      <c r="B16" s="1342"/>
      <c r="C16" s="1345" t="s">
        <v>835</v>
      </c>
      <c r="D16" s="1345" t="s">
        <v>435</v>
      </c>
      <c r="E16" s="1347" t="s">
        <v>836</v>
      </c>
    </row>
    <row r="17" spans="1:10" s="204" customFormat="1" ht="12" customHeight="1" thickBot="1" x14ac:dyDescent="0.3">
      <c r="A17" s="1343"/>
      <c r="B17" s="1344"/>
      <c r="C17" s="1346"/>
      <c r="D17" s="1346"/>
      <c r="E17" s="1348"/>
    </row>
    <row r="18" spans="1:10" s="204" customFormat="1" ht="20.25" customHeight="1" x14ac:dyDescent="0.25">
      <c r="A18" s="383" t="s">
        <v>844</v>
      </c>
      <c r="B18" s="334"/>
      <c r="C18" s="344">
        <f>C14</f>
        <v>0</v>
      </c>
      <c r="D18" s="344">
        <f>D14</f>
        <v>3865880.2600000016</v>
      </c>
      <c r="E18" s="589">
        <f>E14</f>
        <v>4190000.2300000004</v>
      </c>
    </row>
    <row r="19" spans="1:10" s="204" customFormat="1" ht="20.25" customHeight="1" x14ac:dyDescent="0.25">
      <c r="A19" s="383" t="s">
        <v>845</v>
      </c>
      <c r="B19" s="334"/>
      <c r="C19" s="335"/>
      <c r="D19" s="335"/>
      <c r="E19" s="384"/>
      <c r="F19" s="416" t="str">
        <f>IF((D19-'CPCA-I-03'!C45)&gt;0.9,"ERROR!!!!! EL MONTO NO COINCIDE CON LO REPORTADO EN EL FORMATO ETCA-I-03 POR CONCEPTO DE INTERESES, COMISIONES Y GASTOS DE LA DEUDA","")</f>
        <v/>
      </c>
    </row>
    <row r="20" spans="1:10" s="204" customFormat="1" ht="20.25" customHeight="1" x14ac:dyDescent="0.25">
      <c r="A20" s="383" t="s">
        <v>846</v>
      </c>
      <c r="B20" s="334"/>
      <c r="C20" s="344">
        <f>C18-C19</f>
        <v>0</v>
      </c>
      <c r="D20" s="344">
        <f>D18-D19</f>
        <v>3865880.2600000016</v>
      </c>
      <c r="E20" s="389">
        <f>E18-E19</f>
        <v>4190000.2300000004</v>
      </c>
    </row>
    <row r="21" spans="1:10" s="204" customFormat="1" ht="20.25" customHeight="1" thickBot="1" x14ac:dyDescent="0.3">
      <c r="A21" s="333"/>
      <c r="B21" s="334"/>
      <c r="C21" s="350"/>
      <c r="D21" s="350"/>
      <c r="E21" s="789"/>
    </row>
    <row r="22" spans="1:10" s="204" customFormat="1" ht="28.5" customHeight="1" x14ac:dyDescent="0.25">
      <c r="A22" s="1341" t="s">
        <v>246</v>
      </c>
      <c r="B22" s="1342"/>
      <c r="C22" s="1345" t="s">
        <v>835</v>
      </c>
      <c r="D22" s="386" t="s">
        <v>435</v>
      </c>
      <c r="E22" s="1347" t="s">
        <v>836</v>
      </c>
    </row>
    <row r="23" spans="1:10" s="204" customFormat="1" ht="0.75" customHeight="1" thickBot="1" x14ac:dyDescent="0.3">
      <c r="A23" s="1343"/>
      <c r="B23" s="1344"/>
      <c r="C23" s="1346"/>
      <c r="D23" s="387"/>
      <c r="E23" s="1348"/>
    </row>
    <row r="24" spans="1:10" s="204" customFormat="1" ht="20.25" customHeight="1" x14ac:dyDescent="0.25">
      <c r="A24" s="383" t="s">
        <v>847</v>
      </c>
      <c r="B24" s="334"/>
      <c r="C24" s="335"/>
      <c r="D24" s="335"/>
      <c r="E24" s="337"/>
    </row>
    <row r="25" spans="1:10" s="204" customFormat="1" ht="20.25" customHeight="1" x14ac:dyDescent="0.25">
      <c r="A25" s="383" t="s">
        <v>848</v>
      </c>
      <c r="B25" s="334"/>
      <c r="C25" s="335"/>
      <c r="D25" s="335"/>
      <c r="E25" s="337"/>
    </row>
    <row r="26" spans="1:10" s="204" customFormat="1" ht="20.25" customHeight="1" x14ac:dyDescent="0.25">
      <c r="A26" s="383" t="s">
        <v>849</v>
      </c>
      <c r="B26" s="334"/>
      <c r="C26" s="344">
        <f>C24-C25</f>
        <v>0</v>
      </c>
      <c r="D26" s="344">
        <f>D24-D25</f>
        <v>0</v>
      </c>
      <c r="E26" s="389">
        <f>E24-E25</f>
        <v>0</v>
      </c>
    </row>
    <row r="27" spans="1:10" s="204" customFormat="1" ht="20.25" customHeight="1" thickBot="1" x14ac:dyDescent="0.3">
      <c r="A27" s="786"/>
      <c r="B27" s="787"/>
      <c r="C27" s="788"/>
      <c r="D27" s="788"/>
      <c r="E27" s="388"/>
    </row>
    <row r="28" spans="1:10" s="204" customFormat="1" ht="18" customHeight="1" x14ac:dyDescent="0.25">
      <c r="A28" s="759" t="s">
        <v>81</v>
      </c>
      <c r="B28" s="760"/>
      <c r="C28" s="760"/>
      <c r="D28" s="760"/>
      <c r="E28" s="760"/>
    </row>
    <row r="29" spans="1:10" s="204" customFormat="1" ht="18" customHeight="1" x14ac:dyDescent="0.25">
      <c r="A29" s="502"/>
      <c r="B29" s="502"/>
      <c r="C29" s="502"/>
      <c r="D29" s="502"/>
      <c r="E29" s="502"/>
    </row>
    <row r="30" spans="1:10" s="204" customFormat="1" ht="18" customHeight="1" x14ac:dyDescent="0.25">
      <c r="A30" s="502"/>
      <c r="B30" s="502"/>
      <c r="C30" s="502"/>
      <c r="D30" s="502"/>
      <c r="E30" s="502"/>
    </row>
    <row r="31" spans="1:10" s="204" customFormat="1" ht="18" customHeight="1" x14ac:dyDescent="0.25">
      <c r="A31" s="502"/>
      <c r="B31" s="502"/>
      <c r="C31" s="502"/>
      <c r="D31" s="502"/>
      <c r="E31" s="502"/>
    </row>
    <row r="32" spans="1:10" ht="18" customHeight="1" x14ac:dyDescent="0.3">
      <c r="A32" s="759" t="s">
        <v>244</v>
      </c>
      <c r="B32" s="766" t="s">
        <v>850</v>
      </c>
      <c r="C32" s="760"/>
      <c r="D32" s="760"/>
      <c r="E32" s="760"/>
      <c r="J32" s="343"/>
    </row>
    <row r="33" spans="1:5" ht="49.5" customHeight="1" x14ac:dyDescent="0.3">
      <c r="A33" s="1340" t="s">
        <v>851</v>
      </c>
      <c r="B33" s="1340"/>
      <c r="C33" s="1340"/>
      <c r="D33" s="1340"/>
      <c r="E33" s="1340"/>
    </row>
    <row r="34" spans="1:5" x14ac:dyDescent="0.3">
      <c r="A34" s="756"/>
      <c r="B34" s="760"/>
      <c r="C34" s="760"/>
      <c r="D34" s="760"/>
      <c r="E34" s="760"/>
    </row>
    <row r="35" spans="1:5" ht="75" customHeight="1" x14ac:dyDescent="0.3">
      <c r="A35" s="1340" t="s">
        <v>852</v>
      </c>
      <c r="B35" s="1340"/>
      <c r="C35" s="1340"/>
      <c r="D35" s="1340"/>
      <c r="E35" s="1340"/>
    </row>
    <row r="36" spans="1:5" ht="5.25" customHeight="1" x14ac:dyDescent="0.3">
      <c r="A36" s="756"/>
      <c r="B36" s="760"/>
      <c r="C36" s="760"/>
      <c r="D36" s="760"/>
      <c r="E36" s="760"/>
    </row>
    <row r="37" spans="1:5" ht="13.5" customHeight="1" x14ac:dyDescent="0.3">
      <c r="A37" s="1340" t="s">
        <v>853</v>
      </c>
      <c r="B37" s="1340"/>
      <c r="C37" s="1340"/>
      <c r="D37" s="1340"/>
      <c r="E37" s="1340"/>
    </row>
  </sheetData>
  <sheetProtection insertHyperlinks="0"/>
  <mergeCells count="18">
    <mergeCell ref="B1:E1"/>
    <mergeCell ref="B2:E2"/>
    <mergeCell ref="B4:C4"/>
    <mergeCell ref="A3:E3"/>
    <mergeCell ref="A33:E33"/>
    <mergeCell ref="A6:B7"/>
    <mergeCell ref="C6:C7"/>
    <mergeCell ref="E6:E7"/>
    <mergeCell ref="C16:C17"/>
    <mergeCell ref="E16:E17"/>
    <mergeCell ref="A16:B17"/>
    <mergeCell ref="D6:D7"/>
    <mergeCell ref="D16:D17"/>
    <mergeCell ref="A35:E35"/>
    <mergeCell ref="A37:E37"/>
    <mergeCell ref="A22:B23"/>
    <mergeCell ref="C22:C23"/>
    <mergeCell ref="E22:E23"/>
  </mergeCells>
  <printOptions horizontalCentered="1"/>
  <pageMargins left="0.39370078740157483" right="0.39370078740157483" top="0.74803149606299213" bottom="0.74803149606299213" header="0.31496062992125984" footer="0.31496062992125984"/>
  <pageSetup scale="93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view="pageBreakPreview" topLeftCell="A7" zoomScaleNormal="100" zoomScaleSheetLayoutView="100" workbookViewId="0">
      <selection activeCell="E16" sqref="E16"/>
    </sheetView>
  </sheetViews>
  <sheetFormatPr baseColWidth="10" defaultColWidth="11.42578125" defaultRowHeight="15" x14ac:dyDescent="0.25"/>
  <cols>
    <col min="1" max="1" width="1.28515625" customWidth="1"/>
    <col min="2" max="2" width="61.7109375" customWidth="1"/>
    <col min="3" max="3" width="14.28515625" customWidth="1"/>
    <col min="4" max="4" width="13.7109375" customWidth="1"/>
    <col min="5" max="5" width="13.42578125" customWidth="1"/>
    <col min="6" max="6" width="2.42578125" customWidth="1"/>
    <col min="7" max="7" width="77.85546875" customWidth="1"/>
  </cols>
  <sheetData>
    <row r="1" spans="1:6" ht="15.75" x14ac:dyDescent="0.25">
      <c r="A1" s="1043" t="str">
        <f>'CPCA-I-01'!A1:G1</f>
        <v>Universidad Tecnológica de Guaymas</v>
      </c>
      <c r="B1" s="1043"/>
      <c r="C1" s="1043"/>
      <c r="D1" s="1043"/>
      <c r="E1" s="1043"/>
    </row>
    <row r="2" spans="1:6" ht="15.75" customHeight="1" x14ac:dyDescent="0.25">
      <c r="A2" s="1041" t="s">
        <v>854</v>
      </c>
      <c r="B2" s="1041"/>
      <c r="C2" s="1041"/>
      <c r="D2" s="1041"/>
      <c r="E2" s="1041"/>
    </row>
    <row r="3" spans="1:6" ht="15.75" customHeight="1" x14ac:dyDescent="0.25">
      <c r="A3" s="1096" t="str">
        <f>'CPCA-I-03'!A3:D3</f>
        <v>Del 01 de enero al 31 de diciembre de 2019</v>
      </c>
      <c r="B3" s="1096"/>
      <c r="C3" s="1096"/>
      <c r="D3" s="1096"/>
      <c r="E3" s="1096"/>
    </row>
    <row r="4" spans="1:6" ht="15.75" customHeight="1" x14ac:dyDescent="0.25">
      <c r="A4" s="1362" t="s">
        <v>84</v>
      </c>
      <c r="B4" s="1362"/>
      <c r="C4" s="1362"/>
      <c r="D4" s="1362"/>
      <c r="E4" s="1362"/>
    </row>
    <row r="5" spans="1:6" ht="15.75" customHeight="1" thickBot="1" x14ac:dyDescent="0.3">
      <c r="A5" s="797"/>
      <c r="B5" s="797"/>
      <c r="C5" s="797"/>
      <c r="D5" s="797"/>
      <c r="E5" s="797"/>
    </row>
    <row r="6" spans="1:6" x14ac:dyDescent="0.25">
      <c r="A6" s="1355" t="s">
        <v>85</v>
      </c>
      <c r="B6" s="1356"/>
      <c r="C6" s="783" t="s">
        <v>855</v>
      </c>
      <c r="D6" s="1276" t="s">
        <v>435</v>
      </c>
      <c r="E6" s="675" t="s">
        <v>856</v>
      </c>
    </row>
    <row r="7" spans="1:6" ht="15.75" thickBot="1" x14ac:dyDescent="0.3">
      <c r="A7" s="1357"/>
      <c r="B7" s="1358"/>
      <c r="C7" s="784" t="s">
        <v>564</v>
      </c>
      <c r="D7" s="1277"/>
      <c r="E7" s="622" t="s">
        <v>567</v>
      </c>
    </row>
    <row r="8" spans="1:6" ht="7.5" customHeight="1" x14ac:dyDescent="0.25">
      <c r="A8" s="798"/>
      <c r="B8" s="623"/>
      <c r="C8" s="623"/>
      <c r="D8" s="623"/>
      <c r="E8" s="623"/>
    </row>
    <row r="9" spans="1:6" x14ac:dyDescent="0.25">
      <c r="A9" s="798"/>
      <c r="B9" s="624" t="s">
        <v>857</v>
      </c>
      <c r="C9" s="747">
        <f>SUM(C10:C12)</f>
        <v>14856481</v>
      </c>
      <c r="D9" s="747">
        <f>SUM(D10:D12)</f>
        <v>29313902.440000001</v>
      </c>
      <c r="E9" s="747">
        <f>SUM(E10:E12)</f>
        <v>29313902.440000001</v>
      </c>
      <c r="F9" s="509" t="str">
        <f>IF(C9&lt;&gt;'CPCA-IV-01'!C8,"ERROR!!!!! EL MONTO NO COINCIDE CON LO REPORTADO EN EL FORMATO ETCA-IV-01 ","")</f>
        <v/>
      </c>
    </row>
    <row r="10" spans="1:6" ht="14.25" customHeight="1" x14ac:dyDescent="0.25">
      <c r="A10" s="798"/>
      <c r="B10" s="623" t="s">
        <v>858</v>
      </c>
      <c r="C10" s="735">
        <v>0</v>
      </c>
      <c r="D10" s="735">
        <v>0</v>
      </c>
      <c r="E10" s="735">
        <v>0</v>
      </c>
      <c r="F10" s="509" t="str">
        <f>IF(D9&lt;&gt;'CPCA-IV-01'!D8,"ERROR!!!!! EL MONTO NO COINCIDE CON LO REPORTADO EN EL FORMATO ETCA-IV-01 ","")</f>
        <v/>
      </c>
    </row>
    <row r="11" spans="1:6" ht="14.25" customHeight="1" x14ac:dyDescent="0.25">
      <c r="A11" s="798"/>
      <c r="B11" s="623" t="s">
        <v>859</v>
      </c>
      <c r="C11" s="735">
        <f>+'CPCA-IV-01'!C9</f>
        <v>14856481</v>
      </c>
      <c r="D11" s="735">
        <f>+'CPCA-IV-01'!D9</f>
        <v>29313902.440000001</v>
      </c>
      <c r="E11" s="735">
        <f>+'CPCA-IV-01'!E9</f>
        <v>29313902.440000001</v>
      </c>
      <c r="F11" s="509" t="str">
        <f>IF(E9&lt;&gt;'CPCA-IV-01'!E8,"ERROR!!!!! EL MONTO NO COINCIDE CON LO REPORTADO EN EL FORMATO ETCA-IV-01 ","")</f>
        <v/>
      </c>
    </row>
    <row r="12" spans="1:6" ht="14.25" customHeight="1" x14ac:dyDescent="0.25">
      <c r="A12" s="798"/>
      <c r="B12" s="623" t="s">
        <v>860</v>
      </c>
      <c r="C12" s="735">
        <v>0</v>
      </c>
      <c r="D12" s="735">
        <v>0</v>
      </c>
      <c r="E12" s="735">
        <v>0</v>
      </c>
    </row>
    <row r="13" spans="1:6" ht="3.75" customHeight="1" x14ac:dyDescent="0.25">
      <c r="A13" s="796"/>
      <c r="B13" s="624"/>
      <c r="C13" s="742"/>
      <c r="D13" s="742"/>
      <c r="E13" s="742"/>
    </row>
    <row r="14" spans="1:6" x14ac:dyDescent="0.25">
      <c r="A14" s="796"/>
      <c r="B14" s="624" t="s">
        <v>861</v>
      </c>
      <c r="C14" s="747">
        <f>SUM(C15:C16)</f>
        <v>14856481</v>
      </c>
      <c r="D14" s="747">
        <f>SUM(D15:D16)</f>
        <v>25448022.18</v>
      </c>
      <c r="E14" s="747">
        <f>SUM(E15:E16)</f>
        <v>25123902.210000001</v>
      </c>
      <c r="F14" s="509" t="str">
        <f>IF(C14&lt;&gt;'CPCA-IV-01'!C11,"ERROR!!!!! EL MONTO NO COINCIDE CON LO REPORTADO EN EL FORMATO ETCA-IV-01 ","")</f>
        <v/>
      </c>
    </row>
    <row r="15" spans="1:6" ht="21" customHeight="1" x14ac:dyDescent="0.25">
      <c r="A15" s="798"/>
      <c r="B15" s="623" t="s">
        <v>862</v>
      </c>
      <c r="C15" s="735">
        <v>0</v>
      </c>
      <c r="D15" s="735">
        <v>0</v>
      </c>
      <c r="E15" s="735">
        <v>0</v>
      </c>
      <c r="F15" s="509" t="str">
        <f>IF(D14&lt;&gt;'CPCA-IV-01'!D11,"ERROR!!!!! EL MONTO NO COINCIDE CON LO REPORTADO EN EL FORMATO ETCA-IV-01 ","")</f>
        <v/>
      </c>
    </row>
    <row r="16" spans="1:6" ht="21" customHeight="1" x14ac:dyDescent="0.25">
      <c r="A16" s="798"/>
      <c r="B16" s="623" t="s">
        <v>863</v>
      </c>
      <c r="C16" s="735">
        <f>+'CPCA-IV-01'!C12</f>
        <v>14856481</v>
      </c>
      <c r="D16" s="735">
        <f>+'CPCA-IV-01'!D12</f>
        <v>25448022.18</v>
      </c>
      <c r="E16" s="735">
        <f>+'CPCA-IV-01'!E12</f>
        <v>25123902.210000001</v>
      </c>
      <c r="F16" s="509" t="str">
        <f>IF(E14&lt;&gt;'CPCA-IV-01'!E11,"ERROR!!!!! EL MONTO NO COINCIDE CON LO REPORTADO EN EL FORMATO ETCA-IV-01 ","")</f>
        <v/>
      </c>
    </row>
    <row r="17" spans="1:6" ht="8.25" customHeight="1" x14ac:dyDescent="0.25">
      <c r="A17" s="798"/>
      <c r="B17" s="623"/>
      <c r="C17" s="742"/>
      <c r="D17" s="742"/>
      <c r="E17" s="742"/>
    </row>
    <row r="18" spans="1:6" x14ac:dyDescent="0.25">
      <c r="A18" s="798"/>
      <c r="B18" s="624" t="s">
        <v>864</v>
      </c>
      <c r="C18" s="747">
        <f>SUM(C19:C20)</f>
        <v>0</v>
      </c>
      <c r="D18" s="747">
        <f t="shared" ref="D18:E18" si="0">SUM(D19:D20)</f>
        <v>0</v>
      </c>
      <c r="E18" s="747">
        <f t="shared" si="0"/>
        <v>0</v>
      </c>
      <c r="F18" s="509" t="s">
        <v>244</v>
      </c>
    </row>
    <row r="19" spans="1:6" ht="19.5" customHeight="1" x14ac:dyDescent="0.25">
      <c r="A19" s="798"/>
      <c r="B19" s="623" t="s">
        <v>865</v>
      </c>
      <c r="C19" s="749"/>
      <c r="D19" s="735">
        <v>0</v>
      </c>
      <c r="E19" s="735">
        <v>0</v>
      </c>
      <c r="F19" s="509" t="s">
        <v>244</v>
      </c>
    </row>
    <row r="20" spans="1:6" ht="19.5" customHeight="1" x14ac:dyDescent="0.25">
      <c r="A20" s="798"/>
      <c r="B20" s="623" t="s">
        <v>866</v>
      </c>
      <c r="C20" s="749"/>
      <c r="D20" s="735">
        <v>0</v>
      </c>
      <c r="E20" s="735">
        <v>0</v>
      </c>
      <c r="F20" s="509" t="s">
        <v>244</v>
      </c>
    </row>
    <row r="21" spans="1:6" ht="6.75" customHeight="1" x14ac:dyDescent="0.25">
      <c r="A21" s="798"/>
      <c r="B21" s="623"/>
      <c r="C21" s="742"/>
      <c r="D21" s="742"/>
      <c r="E21" s="742"/>
      <c r="F21" s="509" t="s">
        <v>244</v>
      </c>
    </row>
    <row r="22" spans="1:6" x14ac:dyDescent="0.25">
      <c r="A22" s="1363"/>
      <c r="B22" s="624" t="s">
        <v>867</v>
      </c>
      <c r="C22" s="747">
        <f>+C9-C14+C18</f>
        <v>0</v>
      </c>
      <c r="D22" s="747">
        <f>+D9-D14+D18</f>
        <v>3865880.2600000016</v>
      </c>
      <c r="E22" s="747">
        <f>+E9-E14+E18</f>
        <v>4190000.2300000004</v>
      </c>
    </row>
    <row r="23" spans="1:6" ht="6.75" customHeight="1" x14ac:dyDescent="0.25">
      <c r="A23" s="1363"/>
      <c r="B23" s="624"/>
      <c r="C23" s="742" t="s">
        <v>244</v>
      </c>
      <c r="D23" s="742" t="s">
        <v>244</v>
      </c>
      <c r="E23" s="742" t="s">
        <v>244</v>
      </c>
    </row>
    <row r="24" spans="1:6" ht="16.5" customHeight="1" x14ac:dyDescent="0.25">
      <c r="A24" s="1363"/>
      <c r="B24" s="624" t="s">
        <v>868</v>
      </c>
      <c r="C24" s="747">
        <f>+C22-C12</f>
        <v>0</v>
      </c>
      <c r="D24" s="747">
        <f>+D22-D12</f>
        <v>3865880.2600000016</v>
      </c>
      <c r="E24" s="747">
        <f>+E22-E12</f>
        <v>4190000.2300000004</v>
      </c>
    </row>
    <row r="25" spans="1:6" ht="6" customHeight="1" x14ac:dyDescent="0.25">
      <c r="A25" s="1363"/>
      <c r="B25" s="624"/>
      <c r="C25" s="742" t="s">
        <v>244</v>
      </c>
      <c r="D25" s="742" t="s">
        <v>244</v>
      </c>
      <c r="E25" s="742" t="s">
        <v>244</v>
      </c>
    </row>
    <row r="26" spans="1:6" ht="30" customHeight="1" x14ac:dyDescent="0.25">
      <c r="A26" s="798"/>
      <c r="B26" s="624" t="s">
        <v>869</v>
      </c>
      <c r="C26" s="747">
        <f>+C24-C18</f>
        <v>0</v>
      </c>
      <c r="D26" s="747">
        <f>+D24-D18</f>
        <v>3865880.2600000016</v>
      </c>
      <c r="E26" s="747">
        <f>+E24-E18</f>
        <v>4190000.2300000004</v>
      </c>
    </row>
    <row r="27" spans="1:6" ht="6" customHeight="1" thickBot="1" x14ac:dyDescent="0.3">
      <c r="A27" s="626"/>
      <c r="B27" s="627"/>
      <c r="C27" s="628"/>
      <c r="D27" s="628"/>
      <c r="E27" s="628"/>
    </row>
    <row r="28" spans="1:6" ht="12" customHeight="1" thickBot="1" x14ac:dyDescent="0.3">
      <c r="A28" s="1364"/>
      <c r="B28" s="1364"/>
      <c r="C28" s="1364"/>
      <c r="D28" s="1364"/>
      <c r="E28" s="1364"/>
    </row>
    <row r="29" spans="1:6" ht="15.75" thickBot="1" x14ac:dyDescent="0.3">
      <c r="A29" s="1365" t="s">
        <v>246</v>
      </c>
      <c r="B29" s="1366"/>
      <c r="C29" s="782" t="s">
        <v>870</v>
      </c>
      <c r="D29" s="782" t="s">
        <v>435</v>
      </c>
      <c r="E29" s="782" t="s">
        <v>662</v>
      </c>
    </row>
    <row r="30" spans="1:6" ht="6" customHeight="1" x14ac:dyDescent="0.25">
      <c r="A30" s="798"/>
      <c r="B30" s="623"/>
      <c r="C30" s="623"/>
      <c r="D30" s="623"/>
      <c r="E30" s="623"/>
    </row>
    <row r="31" spans="1:6" ht="18" customHeight="1" x14ac:dyDescent="0.25">
      <c r="A31" s="1361"/>
      <c r="B31" s="624" t="s">
        <v>871</v>
      </c>
      <c r="C31" s="747">
        <f>SUM(C32:C33)</f>
        <v>0</v>
      </c>
      <c r="D31" s="747">
        <f>SUM(D32:D33)</f>
        <v>0</v>
      </c>
      <c r="E31" s="747">
        <f>SUM(E32:E33)</f>
        <v>0</v>
      </c>
      <c r="F31" s="509" t="str">
        <f>IF(C31&lt;&gt;'CPCA-IV-01'!C19,"ERROR!!!!! EL MONTO NO COINCIDE CON LO REPORTADO EN EL FORMATO ETCA-IV-01 ","")</f>
        <v/>
      </c>
    </row>
    <row r="32" spans="1:6" ht="26.25" customHeight="1" x14ac:dyDescent="0.25">
      <c r="A32" s="1361"/>
      <c r="B32" s="625" t="s">
        <v>872</v>
      </c>
      <c r="C32" s="735">
        <v>0</v>
      </c>
      <c r="D32" s="735">
        <v>0</v>
      </c>
      <c r="E32" s="735">
        <v>0</v>
      </c>
      <c r="F32" s="509" t="str">
        <f>IF(D31&lt;&gt;'CPCA-IV-01'!D19,"ERROR!!!!! EL MONTO NO COINCIDE CON LO REPORTADO EN EL FORMATO ETCA-IV-01 ","")</f>
        <v/>
      </c>
    </row>
    <row r="33" spans="1:6" ht="26.25" customHeight="1" x14ac:dyDescent="0.25">
      <c r="A33" s="1361"/>
      <c r="B33" s="625" t="s">
        <v>873</v>
      </c>
      <c r="C33" s="742">
        <v>0</v>
      </c>
      <c r="D33" s="742">
        <v>0</v>
      </c>
      <c r="E33" s="742">
        <v>0</v>
      </c>
      <c r="F33" s="509" t="str">
        <f>IF(E31&lt;&gt;'CPCA-IV-01'!E19,"ERROR!!!!! EL MONTO NO COINCIDE CON LO REPORTADO EN EL FORMATO ETCA-IV-01 ","")</f>
        <v/>
      </c>
    </row>
    <row r="34" spans="1:6" ht="4.5" customHeight="1" x14ac:dyDescent="0.25">
      <c r="A34" s="796"/>
      <c r="B34" s="624"/>
      <c r="C34" s="735"/>
      <c r="D34" s="735"/>
      <c r="E34" s="735"/>
    </row>
    <row r="35" spans="1:6" x14ac:dyDescent="0.25">
      <c r="A35" s="796"/>
      <c r="B35" s="624" t="s">
        <v>874</v>
      </c>
      <c r="C35" s="747">
        <f>+C26+C31</f>
        <v>0</v>
      </c>
      <c r="D35" s="747">
        <f>+D26+D31</f>
        <v>3865880.2600000016</v>
      </c>
      <c r="E35" s="747">
        <f>+E26+E31</f>
        <v>4190000.2300000004</v>
      </c>
    </row>
    <row r="36" spans="1:6" ht="6.75" customHeight="1" thickBot="1" x14ac:dyDescent="0.3">
      <c r="A36" s="621"/>
      <c r="B36" s="620"/>
      <c r="C36" s="620"/>
      <c r="D36" s="620"/>
      <c r="E36" s="620"/>
    </row>
    <row r="37" spans="1:6" ht="9" customHeight="1" thickBot="1" x14ac:dyDescent="0.3"/>
    <row r="38" spans="1:6" x14ac:dyDescent="0.25">
      <c r="A38" s="1355" t="s">
        <v>246</v>
      </c>
      <c r="B38" s="1356"/>
      <c r="C38" s="1359" t="s">
        <v>875</v>
      </c>
      <c r="D38" s="1271" t="s">
        <v>435</v>
      </c>
      <c r="E38" s="631" t="s">
        <v>856</v>
      </c>
    </row>
    <row r="39" spans="1:6" ht="15.75" thickBot="1" x14ac:dyDescent="0.3">
      <c r="A39" s="1357"/>
      <c r="B39" s="1358"/>
      <c r="C39" s="1360"/>
      <c r="D39" s="1272"/>
      <c r="E39" s="632" t="s">
        <v>662</v>
      </c>
    </row>
    <row r="40" spans="1:6" ht="5.25" customHeight="1" x14ac:dyDescent="0.25">
      <c r="A40" s="793"/>
      <c r="B40" s="633"/>
      <c r="C40" s="633"/>
      <c r="D40" s="633"/>
      <c r="E40" s="633"/>
    </row>
    <row r="41" spans="1:6" x14ac:dyDescent="0.25">
      <c r="A41" s="792"/>
      <c r="B41" s="795" t="s">
        <v>876</v>
      </c>
      <c r="C41" s="748">
        <f>SUM(C42:C43)</f>
        <v>0</v>
      </c>
      <c r="D41" s="748">
        <f>SUM(D42:D43)</f>
        <v>0</v>
      </c>
      <c r="E41" s="748">
        <f>SUM(E42:E43)</f>
        <v>0</v>
      </c>
      <c r="F41" s="509" t="str">
        <f>IF(C41&lt;&gt;'CPCA-IV-01'!C24,"ERROR!!!!! EL MONTO NO COINCIDE CON LO REPORTADO EN EL FORMATO ETCA-IV-01 ","")</f>
        <v/>
      </c>
    </row>
    <row r="42" spans="1:6" x14ac:dyDescent="0.25">
      <c r="A42" s="1353"/>
      <c r="B42" s="634" t="s">
        <v>877</v>
      </c>
      <c r="C42" s="735">
        <v>0</v>
      </c>
      <c r="D42" s="735">
        <v>0</v>
      </c>
      <c r="E42" s="735">
        <v>0</v>
      </c>
      <c r="F42" s="509" t="str">
        <f>IF(D41&lt;&gt;'CPCA-IV-01'!D24,"ERROR!!!!! EL MONTO NO COINCIDE CON LO REPORTADO EN EL FORMATO ETCA-IV-01 ","")</f>
        <v/>
      </c>
    </row>
    <row r="43" spans="1:6" x14ac:dyDescent="0.25">
      <c r="A43" s="1353"/>
      <c r="B43" s="634" t="s">
        <v>878</v>
      </c>
      <c r="C43" s="735">
        <v>0</v>
      </c>
      <c r="D43" s="735" t="s">
        <v>244</v>
      </c>
      <c r="E43" s="735">
        <v>0</v>
      </c>
      <c r="F43" s="509" t="str">
        <f>IF(E41&lt;&gt;'CPCA-IV-01'!E24,"ERROR!!!!! EL MONTO NO COINCIDE CON LO REPORTADO EN EL FORMATO ETCA-IV-01 ","")</f>
        <v/>
      </c>
    </row>
    <row r="44" spans="1:6" x14ac:dyDescent="0.25">
      <c r="A44" s="1354"/>
      <c r="B44" s="795" t="s">
        <v>879</v>
      </c>
      <c r="C44" s="748">
        <f>SUM(C45:C46)</f>
        <v>0</v>
      </c>
      <c r="D44" s="748">
        <f>SUM(D45:D46)</f>
        <v>0</v>
      </c>
      <c r="E44" s="748">
        <f>SUM(E45:E46)</f>
        <v>0</v>
      </c>
      <c r="F44" s="509" t="str">
        <f>IF(C44&lt;&gt;'CPCA-IV-01'!C25,"ERROR!!!!! EL MONTO NO COINCIDE CON LO REPORTADO EN EL FORMATO ETCA-IV-01 ","")</f>
        <v/>
      </c>
    </row>
    <row r="45" spans="1:6" x14ac:dyDescent="0.25">
      <c r="A45" s="1354"/>
      <c r="B45" s="634" t="s">
        <v>880</v>
      </c>
      <c r="C45" s="735">
        <v>0</v>
      </c>
      <c r="D45" s="735">
        <v>0</v>
      </c>
      <c r="E45" s="735">
        <v>0</v>
      </c>
      <c r="F45" s="509" t="str">
        <f>IF(D44&lt;&gt;'CPCA-IV-01'!D25,"ERROR!!!!! EL MONTO NO COINCIDE CON LO REPORTADO EN EL FORMATO ETCA-IV-01 ","")</f>
        <v/>
      </c>
    </row>
    <row r="46" spans="1:6" x14ac:dyDescent="0.25">
      <c r="A46" s="1354"/>
      <c r="B46" s="634" t="s">
        <v>881</v>
      </c>
      <c r="C46" s="735">
        <v>0</v>
      </c>
      <c r="D46" s="735">
        <v>0</v>
      </c>
      <c r="E46" s="735">
        <v>0</v>
      </c>
      <c r="F46" s="509" t="str">
        <f>IF(E44&lt;&gt;'CPCA-IV-01'!E25,"ERROR!!!!! EL MONTO NO COINCIDE CON LO REPORTADO EN EL FORMATO ETCA-IV-01 ","")</f>
        <v/>
      </c>
    </row>
    <row r="47" spans="1:6" ht="6.75" customHeight="1" x14ac:dyDescent="0.25">
      <c r="A47" s="792"/>
      <c r="B47" s="795"/>
      <c r="C47" s="650"/>
      <c r="D47" s="650"/>
      <c r="E47" s="650"/>
    </row>
    <row r="48" spans="1:6" x14ac:dyDescent="0.25">
      <c r="A48" s="1354"/>
      <c r="B48" s="1368" t="s">
        <v>882</v>
      </c>
      <c r="C48" s="1370">
        <f>+C41-C44</f>
        <v>0</v>
      </c>
      <c r="D48" s="1370">
        <f>+D41-D44</f>
        <v>0</v>
      </c>
      <c r="E48" s="1370">
        <f>+E41-E44</f>
        <v>0</v>
      </c>
    </row>
    <row r="49" spans="1:5" ht="15.75" thickBot="1" x14ac:dyDescent="0.3">
      <c r="A49" s="1367"/>
      <c r="B49" s="1369"/>
      <c r="C49" s="1371"/>
      <c r="D49" s="1371"/>
      <c r="E49" s="1371"/>
    </row>
    <row r="50" spans="1:5" x14ac:dyDescent="0.25">
      <c r="A50" s="638"/>
      <c r="B50" s="638"/>
      <c r="C50" s="638"/>
      <c r="D50" s="638"/>
      <c r="E50" s="638"/>
    </row>
    <row r="51" spans="1:5" x14ac:dyDescent="0.25">
      <c r="A51" s="638"/>
      <c r="B51" s="638"/>
      <c r="C51" s="638"/>
      <c r="D51" s="638"/>
      <c r="E51" s="638"/>
    </row>
    <row r="52" spans="1:5" x14ac:dyDescent="0.25">
      <c r="A52" s="638"/>
      <c r="B52" s="638"/>
      <c r="C52" s="638"/>
      <c r="D52" s="638"/>
      <c r="E52" s="638"/>
    </row>
    <row r="53" spans="1:5" ht="15.75" thickBot="1" x14ac:dyDescent="0.3">
      <c r="A53" s="638"/>
      <c r="B53" s="638"/>
      <c r="C53" s="638"/>
      <c r="D53" s="638"/>
      <c r="E53" s="638"/>
    </row>
    <row r="54" spans="1:5" x14ac:dyDescent="0.25">
      <c r="A54" s="1355" t="s">
        <v>246</v>
      </c>
      <c r="B54" s="1356"/>
      <c r="C54" s="631" t="s">
        <v>855</v>
      </c>
      <c r="D54" s="1271" t="s">
        <v>435</v>
      </c>
      <c r="E54" s="631" t="s">
        <v>856</v>
      </c>
    </row>
    <row r="55" spans="1:5" ht="15.75" thickBot="1" x14ac:dyDescent="0.3">
      <c r="A55" s="1357"/>
      <c r="B55" s="1358"/>
      <c r="C55" s="632" t="s">
        <v>870</v>
      </c>
      <c r="D55" s="1272"/>
      <c r="E55" s="632" t="s">
        <v>662</v>
      </c>
    </row>
    <row r="56" spans="1:5" ht="6" customHeight="1" x14ac:dyDescent="0.25">
      <c r="A56" s="1372"/>
      <c r="B56" s="1373"/>
      <c r="C56" s="633"/>
      <c r="D56" s="633"/>
      <c r="E56" s="633"/>
    </row>
    <row r="57" spans="1:5" x14ac:dyDescent="0.25">
      <c r="A57" s="1353"/>
      <c r="B57" s="1374" t="s">
        <v>883</v>
      </c>
      <c r="C57" s="1375">
        <f>+C10</f>
        <v>0</v>
      </c>
      <c r="D57" s="1375">
        <f>+D10</f>
        <v>0</v>
      </c>
      <c r="E57" s="1375">
        <f>+E10</f>
        <v>0</v>
      </c>
    </row>
    <row r="58" spans="1:5" x14ac:dyDescent="0.25">
      <c r="A58" s="1353"/>
      <c r="B58" s="1374"/>
      <c r="C58" s="1375"/>
      <c r="D58" s="1375"/>
      <c r="E58" s="1375"/>
    </row>
    <row r="59" spans="1:5" ht="19.5" x14ac:dyDescent="0.25">
      <c r="A59" s="1353"/>
      <c r="B59" s="635" t="s">
        <v>884</v>
      </c>
      <c r="C59" s="743">
        <f>+C60-C61</f>
        <v>0</v>
      </c>
      <c r="D59" s="743">
        <f>+D60-D61</f>
        <v>0</v>
      </c>
      <c r="E59" s="743">
        <f>+E60-E61</f>
        <v>0</v>
      </c>
    </row>
    <row r="60" spans="1:5" x14ac:dyDescent="0.25">
      <c r="A60" s="1353"/>
      <c r="B60" s="634" t="s">
        <v>877</v>
      </c>
      <c r="C60" s="743">
        <f>+C42</f>
        <v>0</v>
      </c>
      <c r="D60" s="743">
        <f>+D42</f>
        <v>0</v>
      </c>
      <c r="E60" s="743">
        <f>+E42</f>
        <v>0</v>
      </c>
    </row>
    <row r="61" spans="1:5" x14ac:dyDescent="0.25">
      <c r="A61" s="1353"/>
      <c r="B61" s="634" t="s">
        <v>880</v>
      </c>
      <c r="C61" s="743">
        <f>+C45</f>
        <v>0</v>
      </c>
      <c r="D61" s="743">
        <f>+D45</f>
        <v>0</v>
      </c>
      <c r="E61" s="743">
        <f>+E45</f>
        <v>0</v>
      </c>
    </row>
    <row r="62" spans="1:5" ht="5.25" customHeight="1" x14ac:dyDescent="0.25">
      <c r="A62" s="1353"/>
      <c r="B62" s="794"/>
      <c r="C62" s="743"/>
      <c r="D62" s="743"/>
      <c r="E62" s="743"/>
    </row>
    <row r="63" spans="1:5" x14ac:dyDescent="0.25">
      <c r="A63" s="793"/>
      <c r="B63" s="794" t="s">
        <v>862</v>
      </c>
      <c r="C63" s="743">
        <f>+C15</f>
        <v>0</v>
      </c>
      <c r="D63" s="743">
        <f>+D15</f>
        <v>0</v>
      </c>
      <c r="E63" s="743">
        <f>+E15</f>
        <v>0</v>
      </c>
    </row>
    <row r="64" spans="1:5" ht="6.75" customHeight="1" x14ac:dyDescent="0.25">
      <c r="A64" s="793"/>
      <c r="B64" s="794"/>
      <c r="C64" s="743"/>
      <c r="D64" s="743"/>
      <c r="E64" s="743"/>
    </row>
    <row r="65" spans="1:5" x14ac:dyDescent="0.25">
      <c r="A65" s="793"/>
      <c r="B65" s="794" t="s">
        <v>865</v>
      </c>
      <c r="C65" s="744"/>
      <c r="D65" s="750">
        <f>+D19</f>
        <v>0</v>
      </c>
      <c r="E65" s="750">
        <f>+E19</f>
        <v>0</v>
      </c>
    </row>
    <row r="66" spans="1:5" x14ac:dyDescent="0.25">
      <c r="A66" s="793"/>
      <c r="B66" s="794"/>
      <c r="C66" s="743"/>
      <c r="D66" s="743"/>
      <c r="E66" s="743"/>
    </row>
    <row r="67" spans="1:5" ht="19.5" x14ac:dyDescent="0.25">
      <c r="A67" s="1354"/>
      <c r="B67" s="624" t="s">
        <v>885</v>
      </c>
      <c r="C67" s="746">
        <f>+C10+C59-C15+C19</f>
        <v>0</v>
      </c>
      <c r="D67" s="746">
        <f>+D10+D59-D15+D19</f>
        <v>0</v>
      </c>
      <c r="E67" s="746">
        <f>+E10+E59-E15+E19</f>
        <v>0</v>
      </c>
    </row>
    <row r="68" spans="1:5" x14ac:dyDescent="0.25">
      <c r="A68" s="1354"/>
      <c r="B68" s="636"/>
      <c r="C68" s="743" t="s">
        <v>244</v>
      </c>
      <c r="D68" s="743" t="s">
        <v>244</v>
      </c>
      <c r="E68" s="743" t="s">
        <v>244</v>
      </c>
    </row>
    <row r="69" spans="1:5" ht="19.5" x14ac:dyDescent="0.25">
      <c r="A69" s="1354"/>
      <c r="B69" s="624" t="s">
        <v>886</v>
      </c>
      <c r="C69" s="746">
        <f>+C67-C59</f>
        <v>0</v>
      </c>
      <c r="D69" s="746">
        <f>+D67-D59</f>
        <v>0</v>
      </c>
      <c r="E69" s="746">
        <f>+E67-E59</f>
        <v>0</v>
      </c>
    </row>
    <row r="70" spans="1:5" ht="15.75" thickBot="1" x14ac:dyDescent="0.3">
      <c r="A70" s="1367"/>
      <c r="B70" s="637"/>
      <c r="C70" s="651" t="s">
        <v>244</v>
      </c>
      <c r="D70" s="652" t="s">
        <v>244</v>
      </c>
      <c r="E70" s="651" t="s">
        <v>244</v>
      </c>
    </row>
    <row r="71" spans="1:5" ht="5.25" customHeight="1" thickBot="1" x14ac:dyDescent="0.3"/>
    <row r="72" spans="1:5" x14ac:dyDescent="0.25">
      <c r="A72" s="1355" t="s">
        <v>246</v>
      </c>
      <c r="B72" s="1356"/>
      <c r="C72" s="1359" t="s">
        <v>875</v>
      </c>
      <c r="D72" s="1271" t="s">
        <v>435</v>
      </c>
      <c r="E72" s="631" t="s">
        <v>856</v>
      </c>
    </row>
    <row r="73" spans="1:5" ht="15.75" thickBot="1" x14ac:dyDescent="0.3">
      <c r="A73" s="1357"/>
      <c r="B73" s="1358"/>
      <c r="C73" s="1360"/>
      <c r="D73" s="1272"/>
      <c r="E73" s="632" t="s">
        <v>662</v>
      </c>
    </row>
    <row r="74" spans="1:5" x14ac:dyDescent="0.25">
      <c r="A74" s="1372"/>
      <c r="B74" s="1373"/>
      <c r="C74" s="633"/>
      <c r="D74" s="633"/>
      <c r="E74" s="633"/>
    </row>
    <row r="75" spans="1:5" x14ac:dyDescent="0.25">
      <c r="A75" s="1353"/>
      <c r="B75" s="1374" t="s">
        <v>859</v>
      </c>
      <c r="C75" s="1375">
        <f>+C11</f>
        <v>14856481</v>
      </c>
      <c r="D75" s="1375">
        <f>+D11</f>
        <v>29313902.440000001</v>
      </c>
      <c r="E75" s="1375">
        <f>+E11</f>
        <v>29313902.440000001</v>
      </c>
    </row>
    <row r="76" spans="1:5" x14ac:dyDescent="0.25">
      <c r="A76" s="1353"/>
      <c r="B76" s="1374"/>
      <c r="C76" s="1375"/>
      <c r="D76" s="1375"/>
      <c r="E76" s="1375"/>
    </row>
    <row r="77" spans="1:5" ht="19.5" x14ac:dyDescent="0.25">
      <c r="A77" s="1353"/>
      <c r="B77" s="635" t="s">
        <v>887</v>
      </c>
      <c r="C77" s="743">
        <f>+C78-C79</f>
        <v>0</v>
      </c>
      <c r="D77" s="743">
        <f>+D78-D79</f>
        <v>0</v>
      </c>
      <c r="E77" s="743">
        <f>+E78-E79</f>
        <v>0</v>
      </c>
    </row>
    <row r="78" spans="1:5" x14ac:dyDescent="0.25">
      <c r="A78" s="1353"/>
      <c r="B78" s="634" t="s">
        <v>878</v>
      </c>
      <c r="C78" s="743">
        <f>+C43</f>
        <v>0</v>
      </c>
      <c r="D78" s="743">
        <v>0</v>
      </c>
      <c r="E78" s="743">
        <v>0</v>
      </c>
    </row>
    <row r="79" spans="1:5" x14ac:dyDescent="0.25">
      <c r="A79" s="1353"/>
      <c r="B79" s="634" t="s">
        <v>881</v>
      </c>
      <c r="C79" s="743">
        <f>+C46</f>
        <v>0</v>
      </c>
      <c r="D79" s="743">
        <v>0</v>
      </c>
      <c r="E79" s="743">
        <v>0</v>
      </c>
    </row>
    <row r="80" spans="1:5" x14ac:dyDescent="0.25">
      <c r="A80" s="1353"/>
      <c r="B80" s="794"/>
      <c r="C80" s="743"/>
      <c r="D80" s="743"/>
      <c r="E80" s="743"/>
    </row>
    <row r="81" spans="1:5" x14ac:dyDescent="0.25">
      <c r="A81" s="793"/>
      <c r="B81" s="794" t="s">
        <v>888</v>
      </c>
      <c r="C81" s="743">
        <f>+C16</f>
        <v>14856481</v>
      </c>
      <c r="D81" s="743">
        <f>+D16</f>
        <v>25448022.18</v>
      </c>
      <c r="E81" s="743">
        <f>+E16</f>
        <v>25123902.210000001</v>
      </c>
    </row>
    <row r="82" spans="1:5" x14ac:dyDescent="0.25">
      <c r="A82" s="793"/>
      <c r="B82" s="794"/>
      <c r="C82" s="743" t="s">
        <v>244</v>
      </c>
      <c r="D82" s="743" t="s">
        <v>244</v>
      </c>
      <c r="E82" s="743" t="s">
        <v>244</v>
      </c>
    </row>
    <row r="83" spans="1:5" x14ac:dyDescent="0.25">
      <c r="A83" s="793"/>
      <c r="B83" s="794" t="s">
        <v>866</v>
      </c>
      <c r="C83" s="744"/>
      <c r="D83" s="750">
        <f>+D20</f>
        <v>0</v>
      </c>
      <c r="E83" s="750">
        <f>+E20</f>
        <v>0</v>
      </c>
    </row>
    <row r="84" spans="1:5" x14ac:dyDescent="0.25">
      <c r="A84" s="793"/>
      <c r="B84" s="794"/>
      <c r="C84" s="743"/>
      <c r="D84" s="743"/>
      <c r="E84" s="743"/>
    </row>
    <row r="85" spans="1:5" ht="19.5" x14ac:dyDescent="0.25">
      <c r="A85" s="1354"/>
      <c r="B85" s="624" t="s">
        <v>889</v>
      </c>
      <c r="C85" s="745">
        <f>+C75+C77-C81+C83</f>
        <v>0</v>
      </c>
      <c r="D85" s="745">
        <f>+D75+D77-D81+D83</f>
        <v>3865880.2600000016</v>
      </c>
      <c r="E85" s="745">
        <f>+E75+E77-E81+E83</f>
        <v>4190000.2300000004</v>
      </c>
    </row>
    <row r="86" spans="1:5" x14ac:dyDescent="0.25">
      <c r="A86" s="1354"/>
      <c r="B86" s="636"/>
      <c r="C86" s="746"/>
      <c r="D86" s="746"/>
      <c r="E86" s="746"/>
    </row>
    <row r="87" spans="1:5" ht="19.5" x14ac:dyDescent="0.25">
      <c r="A87" s="1354"/>
      <c r="B87" s="624" t="s">
        <v>890</v>
      </c>
      <c r="C87" s="747">
        <f>+C85-C77</f>
        <v>0</v>
      </c>
      <c r="D87" s="747">
        <f>+D85-D77</f>
        <v>3865880.2600000016</v>
      </c>
      <c r="E87" s="747">
        <f>+E85-E77</f>
        <v>4190000.2300000004</v>
      </c>
    </row>
    <row r="88" spans="1:5" ht="15.75" thickBot="1" x14ac:dyDescent="0.3">
      <c r="A88" s="1367"/>
      <c r="B88" s="637"/>
      <c r="C88" s="637"/>
      <c r="D88" s="637"/>
      <c r="E88" s="637"/>
    </row>
  </sheetData>
  <sheetProtection formatColumns="0" formatRows="0" insertHyperlinks="0"/>
  <mergeCells count="41">
    <mergeCell ref="A85:A88"/>
    <mergeCell ref="E75:E76"/>
    <mergeCell ref="A77:A80"/>
    <mergeCell ref="A74:B74"/>
    <mergeCell ref="A75:A76"/>
    <mergeCell ref="B75:B76"/>
    <mergeCell ref="C75:C76"/>
    <mergeCell ref="D75:D76"/>
    <mergeCell ref="A67:A70"/>
    <mergeCell ref="A72:B73"/>
    <mergeCell ref="C72:C73"/>
    <mergeCell ref="D72:D73"/>
    <mergeCell ref="E57:E58"/>
    <mergeCell ref="A59:A62"/>
    <mergeCell ref="A54:B55"/>
    <mergeCell ref="D54:D55"/>
    <mergeCell ref="A56:B56"/>
    <mergeCell ref="A57:A58"/>
    <mergeCell ref="B57:B58"/>
    <mergeCell ref="C57:C58"/>
    <mergeCell ref="D57:D58"/>
    <mergeCell ref="A48:A49"/>
    <mergeCell ref="B48:B49"/>
    <mergeCell ref="C48:C49"/>
    <mergeCell ref="D48:D49"/>
    <mergeCell ref="E48:E49"/>
    <mergeCell ref="A42:A43"/>
    <mergeCell ref="A44:A46"/>
    <mergeCell ref="A1:E1"/>
    <mergeCell ref="A38:B39"/>
    <mergeCell ref="C38:C39"/>
    <mergeCell ref="D38:D39"/>
    <mergeCell ref="A31:A33"/>
    <mergeCell ref="A4:E4"/>
    <mergeCell ref="A22:A25"/>
    <mergeCell ref="A28:E28"/>
    <mergeCell ref="A29:B29"/>
    <mergeCell ref="A6:B7"/>
    <mergeCell ref="D6:D7"/>
    <mergeCell ref="A3:E3"/>
    <mergeCell ref="A2:E2"/>
  </mergeCells>
  <printOptions horizontalCentered="1"/>
  <pageMargins left="0.23622047244094491" right="0.23622047244094491" top="0.43307086614173229" bottom="0.43307086614173229" header="0.31496062992125984" footer="0.31496062992125984"/>
  <pageSetup scale="97" orientation="portrait" r:id="rId1"/>
  <rowBreaks count="1" manualBreakCount="1">
    <brk id="51" max="4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D30"/>
  <sheetViews>
    <sheetView view="pageBreakPreview" zoomScale="90" zoomScaleNormal="100" zoomScaleSheetLayoutView="90" workbookViewId="0">
      <selection activeCell="B10" sqref="B10:D15"/>
    </sheetView>
  </sheetViews>
  <sheetFormatPr baseColWidth="10" defaultColWidth="11.28515625" defaultRowHeight="16.5" x14ac:dyDescent="0.3"/>
  <cols>
    <col min="1" max="1" width="2.85546875" style="7" customWidth="1"/>
    <col min="2" max="2" width="40.28515625" style="3" customWidth="1"/>
    <col min="3" max="3" width="31.7109375" style="3" customWidth="1"/>
    <col min="4" max="4" width="23" style="3" customWidth="1"/>
    <col min="5" max="16384" width="11.28515625" style="3"/>
  </cols>
  <sheetData>
    <row r="1" spans="1:4" x14ac:dyDescent="0.3">
      <c r="A1" s="1380" t="str">
        <f>'CPCA-I-01'!A1:G1</f>
        <v>Universidad Tecnológica de Guaymas</v>
      </c>
      <c r="B1" s="1380"/>
      <c r="C1" s="1380"/>
      <c r="D1" s="1380"/>
    </row>
    <row r="2" spans="1:4" x14ac:dyDescent="0.3">
      <c r="A2" s="1381" t="s">
        <v>20</v>
      </c>
      <c r="B2" s="1381"/>
      <c r="C2" s="1381"/>
      <c r="D2" s="1381"/>
    </row>
    <row r="3" spans="1:4" x14ac:dyDescent="0.3">
      <c r="A3" s="1381" t="str">
        <f>'CPCA-I-03'!A3:D3</f>
        <v>Del 01 de enero al 31 de diciembre de 2019</v>
      </c>
      <c r="B3" s="1381"/>
      <c r="C3" s="1381"/>
      <c r="D3" s="1381"/>
    </row>
    <row r="4" spans="1:4" x14ac:dyDescent="0.3">
      <c r="A4" s="39"/>
      <c r="B4" s="1381" t="s">
        <v>891</v>
      </c>
      <c r="C4" s="1381"/>
      <c r="D4" s="48"/>
    </row>
    <row r="5" spans="1:4" ht="6.75" customHeight="1" thickBot="1" x14ac:dyDescent="0.35"/>
    <row r="6" spans="1:4" s="33" customFormat="1" ht="30" customHeight="1" x14ac:dyDescent="0.25">
      <c r="A6" s="1384" t="s">
        <v>892</v>
      </c>
      <c r="B6" s="1385"/>
      <c r="C6" s="1382" t="s">
        <v>893</v>
      </c>
      <c r="D6" s="1383"/>
    </row>
    <row r="7" spans="1:4" s="33" customFormat="1" ht="32.25" customHeight="1" thickBot="1" x14ac:dyDescent="0.3">
      <c r="A7" s="1386"/>
      <c r="B7" s="1387"/>
      <c r="C7" s="40" t="s">
        <v>894</v>
      </c>
      <c r="D7" s="41" t="s">
        <v>895</v>
      </c>
    </row>
    <row r="8" spans="1:4" s="33" customFormat="1" ht="31.5" customHeight="1" x14ac:dyDescent="0.25">
      <c r="A8" s="36">
        <v>1</v>
      </c>
      <c r="B8" s="45"/>
      <c r="C8" s="37"/>
      <c r="D8" s="38"/>
    </row>
    <row r="9" spans="1:4" s="33" customFormat="1" ht="31.5" customHeight="1" x14ac:dyDescent="0.25">
      <c r="A9" s="36">
        <v>2</v>
      </c>
      <c r="B9" s="45" t="s">
        <v>896</v>
      </c>
      <c r="C9" s="37"/>
      <c r="D9" s="38"/>
    </row>
    <row r="10" spans="1:4" s="33" customFormat="1" ht="31.5" customHeight="1" x14ac:dyDescent="0.25">
      <c r="A10" s="36">
        <v>3</v>
      </c>
      <c r="B10" s="45" t="s">
        <v>1452</v>
      </c>
      <c r="C10" s="37" t="s">
        <v>1453</v>
      </c>
      <c r="D10" s="38" t="s">
        <v>1454</v>
      </c>
    </row>
    <row r="11" spans="1:4" s="33" customFormat="1" ht="31.5" customHeight="1" x14ac:dyDescent="0.25">
      <c r="A11" s="36">
        <v>4</v>
      </c>
      <c r="B11" s="45" t="s">
        <v>1455</v>
      </c>
      <c r="C11" s="37" t="s">
        <v>1453</v>
      </c>
      <c r="D11" s="38" t="s">
        <v>1456</v>
      </c>
    </row>
    <row r="12" spans="1:4" s="33" customFormat="1" ht="31.5" customHeight="1" x14ac:dyDescent="0.25">
      <c r="A12" s="36">
        <v>5</v>
      </c>
      <c r="B12" s="45" t="s">
        <v>1457</v>
      </c>
      <c r="C12" s="37" t="s">
        <v>1458</v>
      </c>
      <c r="D12" s="38" t="s">
        <v>1459</v>
      </c>
    </row>
    <row r="13" spans="1:4" s="33" customFormat="1" ht="31.5" customHeight="1" x14ac:dyDescent="0.25">
      <c r="A13" s="36">
        <v>6</v>
      </c>
      <c r="B13" s="45" t="s">
        <v>1460</v>
      </c>
      <c r="C13" s="37" t="s">
        <v>1461</v>
      </c>
      <c r="D13" s="38" t="s">
        <v>1462</v>
      </c>
    </row>
    <row r="14" spans="1:4" s="33" customFormat="1" ht="31.5" customHeight="1" x14ac:dyDescent="0.25">
      <c r="A14" s="36">
        <v>7</v>
      </c>
      <c r="B14" s="45" t="s">
        <v>1463</v>
      </c>
      <c r="C14" s="37" t="s">
        <v>1461</v>
      </c>
      <c r="D14" s="38" t="s">
        <v>1464</v>
      </c>
    </row>
    <row r="15" spans="1:4" s="33" customFormat="1" ht="31.5" customHeight="1" x14ac:dyDescent="0.25">
      <c r="A15" s="36">
        <v>8</v>
      </c>
      <c r="B15" s="45" t="s">
        <v>1465</v>
      </c>
      <c r="C15" s="37" t="s">
        <v>1466</v>
      </c>
      <c r="D15" s="38" t="s">
        <v>1467</v>
      </c>
    </row>
    <row r="16" spans="1:4" s="33" customFormat="1" ht="31.5" customHeight="1" x14ac:dyDescent="0.25">
      <c r="A16" s="36">
        <v>9</v>
      </c>
      <c r="B16" s="45"/>
      <c r="C16" s="37"/>
      <c r="D16" s="38"/>
    </row>
    <row r="17" spans="1:4" s="33" customFormat="1" ht="31.5" customHeight="1" x14ac:dyDescent="0.25">
      <c r="A17" s="36"/>
      <c r="B17" s="45"/>
      <c r="C17" s="37"/>
      <c r="D17" s="38"/>
    </row>
    <row r="18" spans="1:4" s="33" customFormat="1" ht="31.5" customHeight="1" x14ac:dyDescent="0.25">
      <c r="A18" s="36"/>
      <c r="B18" s="45"/>
      <c r="C18" s="37"/>
      <c r="D18" s="38"/>
    </row>
    <row r="19" spans="1:4" s="33" customFormat="1" ht="31.5" customHeight="1" x14ac:dyDescent="0.25">
      <c r="A19" s="36"/>
      <c r="B19" s="45"/>
      <c r="C19" s="37"/>
      <c r="D19" s="38"/>
    </row>
    <row r="20" spans="1:4" s="33" customFormat="1" ht="31.5" customHeight="1" x14ac:dyDescent="0.25">
      <c r="A20" s="36"/>
      <c r="B20" s="45"/>
      <c r="C20" s="37"/>
      <c r="D20" s="38"/>
    </row>
    <row r="21" spans="1:4" s="33" customFormat="1" ht="31.5" customHeight="1" x14ac:dyDescent="0.25">
      <c r="A21" s="36"/>
      <c r="B21" s="45"/>
      <c r="C21" s="37"/>
      <c r="D21" s="38"/>
    </row>
    <row r="22" spans="1:4" s="33" customFormat="1" ht="31.5" customHeight="1" x14ac:dyDescent="0.25">
      <c r="A22" s="36"/>
      <c r="B22" s="45"/>
      <c r="C22" s="37"/>
      <c r="D22" s="38"/>
    </row>
    <row r="23" spans="1:4" s="33" customFormat="1" ht="31.5" customHeight="1" x14ac:dyDescent="0.25">
      <c r="A23" s="36">
        <v>10</v>
      </c>
      <c r="B23" s="45"/>
      <c r="C23" s="37"/>
      <c r="D23" s="38"/>
    </row>
    <row r="24" spans="1:4" s="33" customFormat="1" ht="31.5" customHeight="1" x14ac:dyDescent="0.25">
      <c r="A24" s="1376"/>
      <c r="B24" s="1377"/>
      <c r="C24" s="1378"/>
      <c r="D24" s="1379"/>
    </row>
    <row r="25" spans="1:4" x14ac:dyDescent="0.3">
      <c r="A25" s="438" t="s">
        <v>81</v>
      </c>
      <c r="B25" s="46"/>
    </row>
    <row r="26" spans="1:4" x14ac:dyDescent="0.3">
      <c r="A26" s="438"/>
      <c r="B26" s="46"/>
    </row>
    <row r="27" spans="1:4" x14ac:dyDescent="0.3">
      <c r="A27" s="438"/>
      <c r="B27" s="46"/>
    </row>
    <row r="28" spans="1:4" x14ac:dyDescent="0.3">
      <c r="A28" s="438"/>
      <c r="B28" s="46"/>
    </row>
    <row r="29" spans="1:4" x14ac:dyDescent="0.3">
      <c r="A29" s="3"/>
    </row>
    <row r="30" spans="1:4" ht="18.75" x14ac:dyDescent="0.3">
      <c r="B30" s="390" t="s">
        <v>897</v>
      </c>
    </row>
  </sheetData>
  <mergeCells count="7">
    <mergeCell ref="A24:D24"/>
    <mergeCell ref="A1:D1"/>
    <mergeCell ref="A3:D3"/>
    <mergeCell ref="C6:D6"/>
    <mergeCell ref="A2:D2"/>
    <mergeCell ref="A6:B7"/>
    <mergeCell ref="B4:C4"/>
  </mergeCells>
  <printOptions horizontalCentered="1"/>
  <pageMargins left="0.39370078740157483" right="0.39370078740157483" top="0.74803149606299213" bottom="0.74803149606299213" header="0.31496062992125984" footer="0.31496062992125984"/>
  <pageSetup scale="92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XFD563"/>
  <sheetViews>
    <sheetView view="pageBreakPreview" topLeftCell="A13" zoomScaleNormal="100" zoomScaleSheetLayoutView="100" workbookViewId="0">
      <selection activeCell="D551" sqref="D551"/>
    </sheetView>
  </sheetViews>
  <sheetFormatPr baseColWidth="10" defaultColWidth="11.28515625" defaultRowHeight="16.5" x14ac:dyDescent="0.3"/>
  <cols>
    <col min="1" max="1" width="2.7109375" style="7" bestFit="1" customWidth="1"/>
    <col min="2" max="2" width="37" style="3" customWidth="1"/>
    <col min="3" max="3" width="36.28515625" style="3" customWidth="1"/>
    <col min="4" max="4" width="21.28515625" style="3" customWidth="1"/>
    <col min="5" max="16384" width="11.28515625" style="3"/>
  </cols>
  <sheetData>
    <row r="1" spans="1:4" x14ac:dyDescent="0.3">
      <c r="A1" s="1380" t="str">
        <f>'CPCA-I-01'!A1:G1</f>
        <v>Universidad Tecnológica de Guaymas</v>
      </c>
      <c r="B1" s="1380"/>
      <c r="C1" s="1380"/>
      <c r="D1" s="1380"/>
    </row>
    <row r="2" spans="1:4" x14ac:dyDescent="0.3">
      <c r="A2" s="1381" t="s">
        <v>898</v>
      </c>
      <c r="B2" s="1381"/>
      <c r="C2" s="1381"/>
      <c r="D2" s="1381"/>
    </row>
    <row r="3" spans="1:4" x14ac:dyDescent="0.3">
      <c r="A3" s="1381" t="str">
        <f>'CPCA-I-01'!A3:G3</f>
        <v>Al 31 de diciembre de 2019</v>
      </c>
      <c r="B3" s="1381"/>
      <c r="C3" s="1381"/>
      <c r="D3" s="1381"/>
    </row>
    <row r="4" spans="1:4" x14ac:dyDescent="0.3">
      <c r="A4" s="39"/>
      <c r="B4" s="1381" t="s">
        <v>899</v>
      </c>
      <c r="C4" s="1381"/>
      <c r="D4" s="48"/>
    </row>
    <row r="5" spans="1:4" ht="6.75" customHeight="1" x14ac:dyDescent="0.3"/>
    <row r="6" spans="1:4" s="33" customFormat="1" ht="11.25" customHeight="1" x14ac:dyDescent="0.25">
      <c r="A6" s="1389" t="s">
        <v>900</v>
      </c>
      <c r="B6" s="1389"/>
      <c r="C6" s="1389" t="s">
        <v>901</v>
      </c>
      <c r="D6" s="1389" t="s">
        <v>902</v>
      </c>
    </row>
    <row r="7" spans="1:4" s="33" customFormat="1" ht="11.25" customHeight="1" x14ac:dyDescent="0.25">
      <c r="A7" s="1389"/>
      <c r="B7" s="1389"/>
      <c r="C7" s="1389"/>
      <c r="D7" s="1389"/>
    </row>
    <row r="8" spans="1:4" s="33" customFormat="1" ht="24" customHeight="1" x14ac:dyDescent="0.25">
      <c r="A8" s="825"/>
      <c r="B8" s="826" t="s">
        <v>903</v>
      </c>
      <c r="C8" s="825"/>
      <c r="D8" s="825"/>
    </row>
    <row r="9" spans="1:4" s="33" customFormat="1" ht="30" customHeight="1" x14ac:dyDescent="0.25">
      <c r="A9" s="825">
        <v>1</v>
      </c>
      <c r="B9" s="827" t="s">
        <v>1479</v>
      </c>
      <c r="C9" s="825" t="s">
        <v>1500</v>
      </c>
      <c r="D9" s="1032">
        <v>3440</v>
      </c>
    </row>
    <row r="10" spans="1:4" s="33" customFormat="1" ht="30" customHeight="1" x14ac:dyDescent="0.25">
      <c r="A10" s="825"/>
      <c r="B10" s="827" t="s">
        <v>1480</v>
      </c>
      <c r="C10" s="825" t="s">
        <v>1501</v>
      </c>
      <c r="D10" s="1032">
        <v>8800</v>
      </c>
    </row>
    <row r="11" spans="1:4" s="33" customFormat="1" ht="30" customHeight="1" x14ac:dyDescent="0.25">
      <c r="A11" s="825"/>
      <c r="B11" s="827" t="s">
        <v>1481</v>
      </c>
      <c r="C11" s="825" t="s">
        <v>1502</v>
      </c>
      <c r="D11" s="1032">
        <v>4300</v>
      </c>
    </row>
    <row r="12" spans="1:4" s="33" customFormat="1" ht="30" customHeight="1" x14ac:dyDescent="0.25">
      <c r="A12" s="825"/>
      <c r="B12" s="827" t="s">
        <v>1482</v>
      </c>
      <c r="C12" s="825" t="s">
        <v>1503</v>
      </c>
      <c r="D12" s="1032">
        <v>11000</v>
      </c>
    </row>
    <row r="13" spans="1:4" s="33" customFormat="1" ht="30" customHeight="1" x14ac:dyDescent="0.25">
      <c r="A13" s="825"/>
      <c r="B13" s="827" t="s">
        <v>1483</v>
      </c>
      <c r="C13" s="825" t="s">
        <v>1504</v>
      </c>
      <c r="D13" s="1032">
        <v>545</v>
      </c>
    </row>
    <row r="14" spans="1:4" s="33" customFormat="1" ht="30" customHeight="1" x14ac:dyDescent="0.25">
      <c r="A14" s="825"/>
      <c r="B14" s="827" t="s">
        <v>1484</v>
      </c>
      <c r="C14" s="825" t="s">
        <v>1505</v>
      </c>
      <c r="D14" s="1032">
        <v>4637.68</v>
      </c>
    </row>
    <row r="15" spans="1:4" s="33" customFormat="1" ht="30" customHeight="1" x14ac:dyDescent="0.25">
      <c r="A15" s="825"/>
      <c r="B15" s="827" t="s">
        <v>1485</v>
      </c>
      <c r="C15" s="825" t="s">
        <v>1506</v>
      </c>
      <c r="D15" s="1032">
        <v>2782.84</v>
      </c>
    </row>
    <row r="16" spans="1:4" s="33" customFormat="1" ht="30" customHeight="1" x14ac:dyDescent="0.25">
      <c r="A16" s="825"/>
      <c r="B16" s="827" t="s">
        <v>1486</v>
      </c>
      <c r="C16" s="825" t="s">
        <v>1507</v>
      </c>
      <c r="D16" s="1032">
        <v>1439.1</v>
      </c>
    </row>
    <row r="17" spans="1:4" s="33" customFormat="1" ht="30" customHeight="1" x14ac:dyDescent="0.25">
      <c r="A17" s="825"/>
      <c r="B17" s="827" t="s">
        <v>1487</v>
      </c>
      <c r="C17" s="825" t="s">
        <v>1508</v>
      </c>
      <c r="D17" s="1032">
        <v>615.5</v>
      </c>
    </row>
    <row r="18" spans="1:4" s="33" customFormat="1" ht="30" customHeight="1" x14ac:dyDescent="0.25">
      <c r="A18" s="825"/>
      <c r="B18" s="827" t="s">
        <v>1488</v>
      </c>
      <c r="C18" s="825" t="s">
        <v>1509</v>
      </c>
      <c r="D18" s="1032">
        <v>30120</v>
      </c>
    </row>
    <row r="19" spans="1:4" s="33" customFormat="1" ht="30" customHeight="1" x14ac:dyDescent="0.25">
      <c r="A19" s="825"/>
      <c r="B19" s="827" t="s">
        <v>1489</v>
      </c>
      <c r="C19" s="825" t="s">
        <v>1510</v>
      </c>
      <c r="D19" s="1032">
        <v>5211.07</v>
      </c>
    </row>
    <row r="20" spans="1:4" s="33" customFormat="1" ht="30" customHeight="1" x14ac:dyDescent="0.25">
      <c r="A20" s="825"/>
      <c r="B20" s="827" t="s">
        <v>1490</v>
      </c>
      <c r="C20" s="825" t="s">
        <v>1511</v>
      </c>
      <c r="D20" s="1032">
        <v>30121.5</v>
      </c>
    </row>
    <row r="21" spans="1:4" s="33" customFormat="1" ht="30" customHeight="1" x14ac:dyDescent="0.25">
      <c r="A21" s="825"/>
      <c r="B21" s="827" t="s">
        <v>1491</v>
      </c>
      <c r="C21" s="825" t="s">
        <v>1512</v>
      </c>
      <c r="D21" s="1032">
        <v>36009.879999999997</v>
      </c>
    </row>
    <row r="22" spans="1:4" s="33" customFormat="1" ht="30" customHeight="1" x14ac:dyDescent="0.25">
      <c r="A22" s="825"/>
      <c r="B22" s="827" t="s">
        <v>1492</v>
      </c>
      <c r="C22" s="825" t="s">
        <v>1513</v>
      </c>
      <c r="D22" s="1032">
        <v>30040.12</v>
      </c>
    </row>
    <row r="23" spans="1:4" s="33" customFormat="1" ht="30" customHeight="1" x14ac:dyDescent="0.25">
      <c r="A23" s="825"/>
      <c r="B23" s="827" t="s">
        <v>1493</v>
      </c>
      <c r="C23" s="825" t="s">
        <v>1514</v>
      </c>
      <c r="D23" s="1032">
        <v>7419.36</v>
      </c>
    </row>
    <row r="24" spans="1:4" s="33" customFormat="1" ht="30" customHeight="1" x14ac:dyDescent="0.25">
      <c r="A24" s="825"/>
      <c r="B24" s="827" t="s">
        <v>1494</v>
      </c>
      <c r="C24" s="825" t="s">
        <v>1515</v>
      </c>
      <c r="D24" s="1032">
        <v>5792</v>
      </c>
    </row>
    <row r="25" spans="1:4" s="33" customFormat="1" ht="30" customHeight="1" x14ac:dyDescent="0.25">
      <c r="A25" s="825"/>
      <c r="B25" s="827" t="s">
        <v>1495</v>
      </c>
      <c r="C25" s="825" t="s">
        <v>1516</v>
      </c>
      <c r="D25" s="1032">
        <v>43611.360000000001</v>
      </c>
    </row>
    <row r="26" spans="1:4" s="33" customFormat="1" ht="30" customHeight="1" x14ac:dyDescent="0.25">
      <c r="A26" s="825"/>
      <c r="B26" s="827" t="s">
        <v>1496</v>
      </c>
      <c r="C26" s="825" t="s">
        <v>1517</v>
      </c>
      <c r="D26" s="1032">
        <v>13029.7</v>
      </c>
    </row>
    <row r="27" spans="1:4" s="33" customFormat="1" ht="30" customHeight="1" x14ac:dyDescent="0.25">
      <c r="A27" s="825"/>
      <c r="B27" s="827" t="s">
        <v>1497</v>
      </c>
      <c r="C27" s="825" t="s">
        <v>1508</v>
      </c>
      <c r="D27" s="1032">
        <v>615.5</v>
      </c>
    </row>
    <row r="28" spans="1:4" s="33" customFormat="1" ht="30" customHeight="1" x14ac:dyDescent="0.25">
      <c r="A28" s="825"/>
      <c r="B28" s="827" t="s">
        <v>1498</v>
      </c>
      <c r="C28" s="825" t="s">
        <v>1508</v>
      </c>
      <c r="D28" s="1032">
        <v>615.5</v>
      </c>
    </row>
    <row r="29" spans="1:4" s="33" customFormat="1" ht="30" customHeight="1" x14ac:dyDescent="0.25">
      <c r="A29" s="825"/>
      <c r="B29" s="827" t="s">
        <v>1499</v>
      </c>
      <c r="C29" s="825" t="s">
        <v>1508</v>
      </c>
      <c r="D29" s="1032">
        <v>615.5</v>
      </c>
    </row>
    <row r="30" spans="1:4" s="33" customFormat="1" ht="30" customHeight="1" x14ac:dyDescent="0.25">
      <c r="A30" s="825"/>
      <c r="B30" s="827" t="s">
        <v>1518</v>
      </c>
      <c r="C30" s="825" t="s">
        <v>1508</v>
      </c>
      <c r="D30" s="1032">
        <v>615.5</v>
      </c>
    </row>
    <row r="31" spans="1:4" s="33" customFormat="1" ht="30" customHeight="1" x14ac:dyDescent="0.25">
      <c r="A31" s="825"/>
      <c r="B31" s="827" t="s">
        <v>1519</v>
      </c>
      <c r="C31" s="825" t="s">
        <v>1508</v>
      </c>
      <c r="D31" s="1032">
        <v>615.51</v>
      </c>
    </row>
    <row r="32" spans="1:4" s="33" customFormat="1" ht="30" customHeight="1" x14ac:dyDescent="0.25">
      <c r="A32" s="825"/>
      <c r="B32" s="827" t="s">
        <v>1520</v>
      </c>
      <c r="C32" s="825" t="s">
        <v>1546</v>
      </c>
      <c r="D32" s="1032">
        <v>12829.6</v>
      </c>
    </row>
    <row r="33" spans="1:4" s="33" customFormat="1" ht="30" customHeight="1" x14ac:dyDescent="0.25">
      <c r="A33" s="825"/>
      <c r="B33" s="827" t="s">
        <v>1521</v>
      </c>
      <c r="C33" s="825" t="s">
        <v>1547</v>
      </c>
      <c r="D33" s="1032">
        <v>90248</v>
      </c>
    </row>
    <row r="34" spans="1:4" s="33" customFormat="1" ht="30" customHeight="1" x14ac:dyDescent="0.25">
      <c r="A34" s="825"/>
      <c r="B34" s="827" t="s">
        <v>1522</v>
      </c>
      <c r="C34" s="825" t="s">
        <v>1548</v>
      </c>
      <c r="D34" s="1032">
        <v>34291.919999999998</v>
      </c>
    </row>
    <row r="35" spans="1:4" s="33" customFormat="1" ht="30" customHeight="1" x14ac:dyDescent="0.25">
      <c r="A35" s="825"/>
      <c r="B35" s="827" t="s">
        <v>1523</v>
      </c>
      <c r="C35" s="825" t="s">
        <v>1549</v>
      </c>
      <c r="D35" s="1032">
        <v>12064</v>
      </c>
    </row>
    <row r="36" spans="1:4" s="33" customFormat="1" ht="30" customHeight="1" x14ac:dyDescent="0.25">
      <c r="A36" s="825"/>
      <c r="B36" s="827" t="s">
        <v>1524</v>
      </c>
      <c r="C36" s="825" t="s">
        <v>1550</v>
      </c>
      <c r="D36" s="1032">
        <v>11776.32</v>
      </c>
    </row>
    <row r="37" spans="1:4" s="33" customFormat="1" ht="30" customHeight="1" x14ac:dyDescent="0.25">
      <c r="A37" s="825"/>
      <c r="B37" s="827" t="s">
        <v>1525</v>
      </c>
      <c r="C37" s="825" t="s">
        <v>1551</v>
      </c>
      <c r="D37" s="1032">
        <v>82517.759999999995</v>
      </c>
    </row>
    <row r="38" spans="1:4" s="33" customFormat="1" ht="30" customHeight="1" x14ac:dyDescent="0.25">
      <c r="A38" s="825"/>
      <c r="B38" s="827" t="s">
        <v>1526</v>
      </c>
      <c r="C38" s="825" t="s">
        <v>1552</v>
      </c>
      <c r="D38" s="1032">
        <v>31487.040000000001</v>
      </c>
    </row>
    <row r="39" spans="1:4" s="33" customFormat="1" ht="30" customHeight="1" x14ac:dyDescent="0.25">
      <c r="A39" s="825"/>
      <c r="B39" s="827" t="s">
        <v>1527</v>
      </c>
      <c r="C39" s="825" t="s">
        <v>1553</v>
      </c>
      <c r="D39" s="1032">
        <v>44903.6</v>
      </c>
    </row>
    <row r="40" spans="1:4" s="33" customFormat="1" ht="30" customHeight="1" x14ac:dyDescent="0.25">
      <c r="A40" s="825"/>
      <c r="B40" s="827" t="s">
        <v>1528</v>
      </c>
      <c r="C40" s="825" t="s">
        <v>1554</v>
      </c>
      <c r="D40" s="1032">
        <v>20880</v>
      </c>
    </row>
    <row r="41" spans="1:4" s="33" customFormat="1" ht="30" customHeight="1" x14ac:dyDescent="0.25">
      <c r="A41" s="825"/>
      <c r="B41" s="827" t="s">
        <v>1529</v>
      </c>
      <c r="C41" s="825" t="s">
        <v>1555</v>
      </c>
      <c r="D41" s="1032">
        <v>56273.919999999998</v>
      </c>
    </row>
    <row r="42" spans="1:4" s="33" customFormat="1" ht="30" customHeight="1" x14ac:dyDescent="0.25">
      <c r="A42" s="825"/>
      <c r="B42" s="827" t="s">
        <v>1530</v>
      </c>
      <c r="C42" s="825" t="s">
        <v>1556</v>
      </c>
      <c r="D42" s="1032">
        <v>232000</v>
      </c>
    </row>
    <row r="43" spans="1:4" s="33" customFormat="1" ht="30" customHeight="1" x14ac:dyDescent="0.25">
      <c r="A43" s="825"/>
      <c r="B43" s="827" t="s">
        <v>1531</v>
      </c>
      <c r="C43" s="825" t="s">
        <v>1557</v>
      </c>
      <c r="D43" s="1032">
        <v>50924</v>
      </c>
    </row>
    <row r="44" spans="1:4" s="33" customFormat="1" ht="30" customHeight="1" x14ac:dyDescent="0.25">
      <c r="A44" s="825"/>
      <c r="B44" s="827" t="s">
        <v>1532</v>
      </c>
      <c r="C44" s="825" t="s">
        <v>1558</v>
      </c>
      <c r="D44" s="1032">
        <v>59665.760000000002</v>
      </c>
    </row>
    <row r="45" spans="1:4" s="33" customFormat="1" ht="30" customHeight="1" x14ac:dyDescent="0.25">
      <c r="A45" s="825"/>
      <c r="B45" s="827" t="s">
        <v>1533</v>
      </c>
      <c r="C45" s="825" t="s">
        <v>1559</v>
      </c>
      <c r="D45" s="1032">
        <v>277963.84000000003</v>
      </c>
    </row>
    <row r="46" spans="1:4" s="33" customFormat="1" ht="30" customHeight="1" x14ac:dyDescent="0.25">
      <c r="A46" s="825"/>
      <c r="B46" s="827" t="s">
        <v>1534</v>
      </c>
      <c r="C46" s="825" t="s">
        <v>1560</v>
      </c>
      <c r="D46" s="1032">
        <v>20880</v>
      </c>
    </row>
    <row r="47" spans="1:4" s="33" customFormat="1" ht="30" customHeight="1" x14ac:dyDescent="0.25">
      <c r="A47" s="825"/>
      <c r="B47" s="827" t="s">
        <v>1535</v>
      </c>
      <c r="C47" s="825" t="s">
        <v>1549</v>
      </c>
      <c r="D47" s="1032">
        <v>12064</v>
      </c>
    </row>
    <row r="48" spans="1:4" s="33" customFormat="1" ht="30" customHeight="1" x14ac:dyDescent="0.25">
      <c r="A48" s="825"/>
      <c r="B48" s="827" t="s">
        <v>1536</v>
      </c>
      <c r="C48" s="825" t="s">
        <v>1561</v>
      </c>
      <c r="D48" s="1032">
        <v>66073.600000000006</v>
      </c>
    </row>
    <row r="49" spans="1:4" s="33" customFormat="1" ht="30" customHeight="1" x14ac:dyDescent="0.25">
      <c r="A49" s="825"/>
      <c r="B49" s="827" t="s">
        <v>1537</v>
      </c>
      <c r="C49" s="825" t="s">
        <v>1562</v>
      </c>
      <c r="D49" s="1032">
        <v>235897.60000000001</v>
      </c>
    </row>
    <row r="50" spans="1:4" s="33" customFormat="1" ht="30" customHeight="1" x14ac:dyDescent="0.25">
      <c r="A50" s="825"/>
      <c r="B50" s="827" t="s">
        <v>1538</v>
      </c>
      <c r="C50" s="825" t="s">
        <v>1563</v>
      </c>
      <c r="D50" s="1032">
        <v>97157.64</v>
      </c>
    </row>
    <row r="51" spans="1:4" s="33" customFormat="1" ht="30" customHeight="1" x14ac:dyDescent="0.25">
      <c r="A51" s="825"/>
      <c r="B51" s="827" t="s">
        <v>1539</v>
      </c>
      <c r="C51" s="825" t="s">
        <v>1564</v>
      </c>
      <c r="D51" s="1032">
        <v>32074</v>
      </c>
    </row>
    <row r="52" spans="1:4" s="33" customFormat="1" ht="30" customHeight="1" x14ac:dyDescent="0.25">
      <c r="A52" s="825"/>
      <c r="B52" s="827" t="s">
        <v>1540</v>
      </c>
      <c r="C52" s="825" t="s">
        <v>1565</v>
      </c>
      <c r="D52" s="1032">
        <v>175350.24</v>
      </c>
    </row>
    <row r="53" spans="1:4" s="33" customFormat="1" ht="30" customHeight="1" x14ac:dyDescent="0.25">
      <c r="A53" s="825"/>
      <c r="B53" s="827" t="s">
        <v>1541</v>
      </c>
      <c r="C53" s="825" t="s">
        <v>1566</v>
      </c>
      <c r="D53" s="1032">
        <v>16240</v>
      </c>
    </row>
    <row r="54" spans="1:4" s="33" customFormat="1" ht="30" customHeight="1" x14ac:dyDescent="0.25">
      <c r="A54" s="825"/>
      <c r="B54" s="827" t="s">
        <v>1542</v>
      </c>
      <c r="C54" s="825" t="s">
        <v>1567</v>
      </c>
      <c r="D54" s="1032">
        <v>92800</v>
      </c>
    </row>
    <row r="55" spans="1:4" s="33" customFormat="1" ht="30" customHeight="1" x14ac:dyDescent="0.25">
      <c r="A55" s="825"/>
      <c r="B55" s="827" t="s">
        <v>1543</v>
      </c>
      <c r="C55" s="825" t="s">
        <v>1568</v>
      </c>
      <c r="D55" s="1032">
        <v>9744</v>
      </c>
    </row>
    <row r="56" spans="1:4" s="33" customFormat="1" ht="30" customHeight="1" x14ac:dyDescent="0.25">
      <c r="A56" s="825"/>
      <c r="B56" s="827" t="s">
        <v>1544</v>
      </c>
      <c r="C56" s="825" t="s">
        <v>1569</v>
      </c>
      <c r="D56" s="1032">
        <v>4408</v>
      </c>
    </row>
    <row r="57" spans="1:4" s="33" customFormat="1" ht="30" customHeight="1" x14ac:dyDescent="0.25">
      <c r="A57" s="825"/>
      <c r="B57" s="827" t="s">
        <v>1545</v>
      </c>
      <c r="C57" s="825" t="s">
        <v>1570</v>
      </c>
      <c r="D57" s="1032">
        <v>44544</v>
      </c>
    </row>
    <row r="58" spans="1:4" s="33" customFormat="1" ht="30" customHeight="1" x14ac:dyDescent="0.25">
      <c r="A58" s="825"/>
      <c r="B58" s="827" t="s">
        <v>1571</v>
      </c>
      <c r="C58" s="825" t="s">
        <v>1597</v>
      </c>
      <c r="D58" s="1032">
        <v>110316</v>
      </c>
    </row>
    <row r="59" spans="1:4" s="33" customFormat="1" ht="30" customHeight="1" x14ac:dyDescent="0.25">
      <c r="A59" s="825"/>
      <c r="B59" s="827" t="s">
        <v>1572</v>
      </c>
      <c r="C59" s="825" t="s">
        <v>1598</v>
      </c>
      <c r="D59" s="1032">
        <v>63336</v>
      </c>
    </row>
    <row r="60" spans="1:4" s="33" customFormat="1" ht="30" customHeight="1" x14ac:dyDescent="0.25">
      <c r="A60" s="825"/>
      <c r="B60" s="827" t="s">
        <v>1573</v>
      </c>
      <c r="C60" s="825" t="s">
        <v>1599</v>
      </c>
      <c r="D60" s="1032">
        <v>2017.35</v>
      </c>
    </row>
    <row r="61" spans="1:4" s="33" customFormat="1" ht="30" customHeight="1" x14ac:dyDescent="0.25">
      <c r="A61" s="825"/>
      <c r="B61" s="827" t="s">
        <v>1574</v>
      </c>
      <c r="C61" s="825" t="s">
        <v>1600</v>
      </c>
      <c r="D61" s="1032">
        <v>7919</v>
      </c>
    </row>
    <row r="62" spans="1:4" s="33" customFormat="1" ht="30" customHeight="1" x14ac:dyDescent="0.25">
      <c r="A62" s="825"/>
      <c r="B62" s="827" t="s">
        <v>1575</v>
      </c>
      <c r="C62" s="825" t="s">
        <v>1600</v>
      </c>
      <c r="D62" s="1032">
        <v>7919</v>
      </c>
    </row>
    <row r="63" spans="1:4" s="33" customFormat="1" ht="30" customHeight="1" x14ac:dyDescent="0.25">
      <c r="A63" s="825"/>
      <c r="B63" s="827" t="s">
        <v>1576</v>
      </c>
      <c r="C63" s="825" t="s">
        <v>1600</v>
      </c>
      <c r="D63" s="1032">
        <v>7919.01</v>
      </c>
    </row>
    <row r="64" spans="1:4" s="33" customFormat="1" ht="30" customHeight="1" x14ac:dyDescent="0.25">
      <c r="A64" s="825"/>
      <c r="B64" s="827" t="s">
        <v>1577</v>
      </c>
      <c r="C64" s="825" t="s">
        <v>1600</v>
      </c>
      <c r="D64" s="1032">
        <v>7919.01</v>
      </c>
    </row>
    <row r="65" spans="1:4" s="33" customFormat="1" ht="30" customHeight="1" x14ac:dyDescent="0.25">
      <c r="A65" s="825"/>
      <c r="B65" s="827" t="s">
        <v>1578</v>
      </c>
      <c r="C65" s="825" t="s">
        <v>1600</v>
      </c>
      <c r="D65" s="1032">
        <v>7919.01</v>
      </c>
    </row>
    <row r="66" spans="1:4" s="33" customFormat="1" ht="30" customHeight="1" x14ac:dyDescent="0.25">
      <c r="A66" s="825"/>
      <c r="B66" s="827" t="s">
        <v>1579</v>
      </c>
      <c r="C66" s="825" t="s">
        <v>1600</v>
      </c>
      <c r="D66" s="1032">
        <v>7919.01</v>
      </c>
    </row>
    <row r="67" spans="1:4" s="33" customFormat="1" ht="30" customHeight="1" x14ac:dyDescent="0.25">
      <c r="A67" s="825"/>
      <c r="B67" s="827" t="s">
        <v>1580</v>
      </c>
      <c r="C67" s="825" t="s">
        <v>1600</v>
      </c>
      <c r="D67" s="1032">
        <v>7919.01</v>
      </c>
    </row>
    <row r="68" spans="1:4" s="33" customFormat="1" ht="30" customHeight="1" x14ac:dyDescent="0.25">
      <c r="A68" s="825"/>
      <c r="B68" s="827" t="s">
        <v>1581</v>
      </c>
      <c r="C68" s="825" t="s">
        <v>1600</v>
      </c>
      <c r="D68" s="1032">
        <v>7740</v>
      </c>
    </row>
    <row r="69" spans="1:4" s="33" customFormat="1" ht="30" customHeight="1" x14ac:dyDescent="0.25">
      <c r="A69" s="825"/>
      <c r="B69" s="827" t="s">
        <v>1582</v>
      </c>
      <c r="C69" s="825" t="s">
        <v>1600</v>
      </c>
      <c r="D69" s="1032">
        <v>7740</v>
      </c>
    </row>
    <row r="70" spans="1:4" s="33" customFormat="1" ht="30" customHeight="1" x14ac:dyDescent="0.25">
      <c r="A70" s="825"/>
      <c r="B70" s="827" t="s">
        <v>1583</v>
      </c>
      <c r="C70" s="825" t="s">
        <v>1600</v>
      </c>
      <c r="D70" s="1032">
        <v>7740</v>
      </c>
    </row>
    <row r="71" spans="1:4" s="33" customFormat="1" ht="30" customHeight="1" x14ac:dyDescent="0.25">
      <c r="A71" s="825"/>
      <c r="B71" s="827" t="s">
        <v>1584</v>
      </c>
      <c r="C71" s="825" t="s">
        <v>1600</v>
      </c>
      <c r="D71" s="1032">
        <v>7740</v>
      </c>
    </row>
    <row r="72" spans="1:4" s="33" customFormat="1" ht="30" customHeight="1" x14ac:dyDescent="0.25">
      <c r="A72" s="825"/>
      <c r="B72" s="827" t="s">
        <v>1585</v>
      </c>
      <c r="C72" s="825" t="s">
        <v>1601</v>
      </c>
      <c r="D72" s="1032">
        <v>5800</v>
      </c>
    </row>
    <row r="73" spans="1:4" s="33" customFormat="1" ht="30" customHeight="1" x14ac:dyDescent="0.25">
      <c r="A73" s="825"/>
      <c r="B73" s="827" t="s">
        <v>1586</v>
      </c>
      <c r="C73" s="825" t="s">
        <v>1602</v>
      </c>
      <c r="D73" s="1032">
        <v>5800</v>
      </c>
    </row>
    <row r="74" spans="1:4" s="33" customFormat="1" ht="30" customHeight="1" x14ac:dyDescent="0.25">
      <c r="A74" s="825"/>
      <c r="B74" s="827" t="s">
        <v>1587</v>
      </c>
      <c r="C74" s="825" t="s">
        <v>1603</v>
      </c>
      <c r="D74" s="1032">
        <v>5800</v>
      </c>
    </row>
    <row r="75" spans="1:4" s="33" customFormat="1" ht="30" customHeight="1" x14ac:dyDescent="0.25">
      <c r="A75" s="825"/>
      <c r="B75" s="827" t="s">
        <v>1588</v>
      </c>
      <c r="C75" s="825" t="s">
        <v>1604</v>
      </c>
      <c r="D75" s="1032">
        <v>5800</v>
      </c>
    </row>
    <row r="76" spans="1:4" s="33" customFormat="1" ht="30" customHeight="1" x14ac:dyDescent="0.25">
      <c r="A76" s="825"/>
      <c r="B76" s="827" t="s">
        <v>1589</v>
      </c>
      <c r="C76" s="825" t="s">
        <v>1605</v>
      </c>
      <c r="D76" s="1032">
        <v>5800</v>
      </c>
    </row>
    <row r="77" spans="1:4" s="33" customFormat="1" ht="30" customHeight="1" x14ac:dyDescent="0.25">
      <c r="A77" s="825"/>
      <c r="B77" s="827" t="s">
        <v>1590</v>
      </c>
      <c r="C77" s="825" t="s">
        <v>1606</v>
      </c>
      <c r="D77" s="1032">
        <v>2388.4299999999998</v>
      </c>
    </row>
    <row r="78" spans="1:4" s="33" customFormat="1" ht="30" customHeight="1" x14ac:dyDescent="0.25">
      <c r="A78" s="825"/>
      <c r="B78" s="827" t="s">
        <v>1591</v>
      </c>
      <c r="C78" s="825" t="s">
        <v>1606</v>
      </c>
      <c r="D78" s="1032">
        <v>2388.4299999999998</v>
      </c>
    </row>
    <row r="79" spans="1:4" s="33" customFormat="1" ht="30" customHeight="1" x14ac:dyDescent="0.25">
      <c r="A79" s="825"/>
      <c r="B79" s="827" t="s">
        <v>1592</v>
      </c>
      <c r="C79" s="825" t="s">
        <v>1606</v>
      </c>
      <c r="D79" s="1032">
        <v>2388.4299999999998</v>
      </c>
    </row>
    <row r="80" spans="1:4" s="33" customFormat="1" ht="30" customHeight="1" x14ac:dyDescent="0.25">
      <c r="A80" s="825"/>
      <c r="B80" s="827" t="s">
        <v>1593</v>
      </c>
      <c r="C80" s="825" t="s">
        <v>1606</v>
      </c>
      <c r="D80" s="1032">
        <v>2388.4299999999998</v>
      </c>
    </row>
    <row r="81" spans="1:4" s="33" customFormat="1" ht="30" customHeight="1" x14ac:dyDescent="0.25">
      <c r="A81" s="825"/>
      <c r="B81" s="827" t="s">
        <v>1594</v>
      </c>
      <c r="C81" s="825" t="s">
        <v>1606</v>
      </c>
      <c r="D81" s="1032">
        <v>2388.4299999999998</v>
      </c>
    </row>
    <row r="82" spans="1:4" s="33" customFormat="1" ht="30" customHeight="1" x14ac:dyDescent="0.25">
      <c r="A82" s="825"/>
      <c r="B82" s="827" t="s">
        <v>1595</v>
      </c>
      <c r="C82" s="825" t="s">
        <v>1606</v>
      </c>
      <c r="D82" s="1032">
        <v>2388.4299999999998</v>
      </c>
    </row>
    <row r="83" spans="1:4" s="33" customFormat="1" ht="30" customHeight="1" x14ac:dyDescent="0.25">
      <c r="A83" s="825"/>
      <c r="B83" s="827" t="s">
        <v>1596</v>
      </c>
      <c r="C83" s="825" t="s">
        <v>1607</v>
      </c>
      <c r="D83" s="1032">
        <v>2388.5100000000002</v>
      </c>
    </row>
    <row r="84" spans="1:4" s="33" customFormat="1" ht="30" customHeight="1" x14ac:dyDescent="0.25">
      <c r="A84" s="825"/>
      <c r="B84" s="827" t="s">
        <v>1608</v>
      </c>
      <c r="C84" s="825" t="s">
        <v>1634</v>
      </c>
      <c r="D84" s="1032">
        <v>2388.4299999999998</v>
      </c>
    </row>
    <row r="85" spans="1:4" s="33" customFormat="1" ht="30" customHeight="1" x14ac:dyDescent="0.25">
      <c r="A85" s="825"/>
      <c r="B85" s="827" t="s">
        <v>1609</v>
      </c>
      <c r="C85" s="825" t="s">
        <v>1635</v>
      </c>
      <c r="D85" s="1032">
        <v>10811.2</v>
      </c>
    </row>
    <row r="86" spans="1:4" s="33" customFormat="1" ht="30" customHeight="1" x14ac:dyDescent="0.25">
      <c r="A86" s="825"/>
      <c r="B86" s="827" t="s">
        <v>1610</v>
      </c>
      <c r="C86" s="825" t="s">
        <v>1636</v>
      </c>
      <c r="D86" s="1032">
        <v>10811.2</v>
      </c>
    </row>
    <row r="87" spans="1:4" s="33" customFormat="1" ht="30" customHeight="1" x14ac:dyDescent="0.25">
      <c r="A87" s="825"/>
      <c r="B87" s="827" t="s">
        <v>1611</v>
      </c>
      <c r="C87" s="825" t="s">
        <v>1637</v>
      </c>
      <c r="D87" s="1032">
        <v>10655.18</v>
      </c>
    </row>
    <row r="88" spans="1:4" s="33" customFormat="1" ht="30" customHeight="1" x14ac:dyDescent="0.25">
      <c r="A88" s="825"/>
      <c r="B88" s="827" t="s">
        <v>1612</v>
      </c>
      <c r="C88" s="825" t="s">
        <v>1638</v>
      </c>
      <c r="D88" s="1032">
        <v>10655.18</v>
      </c>
    </row>
    <row r="89" spans="1:4" s="33" customFormat="1" ht="30" customHeight="1" x14ac:dyDescent="0.25">
      <c r="A89" s="825"/>
      <c r="B89" s="827" t="s">
        <v>1613</v>
      </c>
      <c r="C89" s="825" t="s">
        <v>1639</v>
      </c>
      <c r="D89" s="1032">
        <v>10655.18</v>
      </c>
    </row>
    <row r="90" spans="1:4" s="33" customFormat="1" ht="30" customHeight="1" x14ac:dyDescent="0.25">
      <c r="A90" s="825"/>
      <c r="B90" s="827" t="s">
        <v>1614</v>
      </c>
      <c r="C90" s="825" t="s">
        <v>1640</v>
      </c>
      <c r="D90" s="1032">
        <v>10655.18</v>
      </c>
    </row>
    <row r="91" spans="1:4" s="33" customFormat="1" ht="30" customHeight="1" x14ac:dyDescent="0.25">
      <c r="A91" s="825"/>
      <c r="B91" s="827" t="s">
        <v>1615</v>
      </c>
      <c r="C91" s="825" t="s">
        <v>1641</v>
      </c>
      <c r="D91" s="1032">
        <v>10655.18</v>
      </c>
    </row>
    <row r="92" spans="1:4" s="33" customFormat="1" ht="30" customHeight="1" x14ac:dyDescent="0.25">
      <c r="A92" s="825"/>
      <c r="B92" s="827" t="s">
        <v>1616</v>
      </c>
      <c r="C92" s="825" t="s">
        <v>1642</v>
      </c>
      <c r="D92" s="1032">
        <v>10655.18</v>
      </c>
    </row>
    <row r="93" spans="1:4" s="33" customFormat="1" ht="30" customHeight="1" x14ac:dyDescent="0.25">
      <c r="A93" s="825"/>
      <c r="B93" s="827" t="s">
        <v>1617</v>
      </c>
      <c r="C93" s="825" t="s">
        <v>1643</v>
      </c>
      <c r="D93" s="1032">
        <v>10655.18</v>
      </c>
    </row>
    <row r="94" spans="1:4" s="33" customFormat="1" ht="30" customHeight="1" x14ac:dyDescent="0.25">
      <c r="A94" s="825"/>
      <c r="B94" s="827" t="s">
        <v>1618</v>
      </c>
      <c r="C94" s="825" t="s">
        <v>1644</v>
      </c>
      <c r="D94" s="1032">
        <v>10655.18</v>
      </c>
    </row>
    <row r="95" spans="1:4" s="33" customFormat="1" ht="30" customHeight="1" x14ac:dyDescent="0.25">
      <c r="A95" s="825"/>
      <c r="B95" s="827" t="s">
        <v>1619</v>
      </c>
      <c r="C95" s="825" t="s">
        <v>1645</v>
      </c>
      <c r="D95" s="1032">
        <v>10655.18</v>
      </c>
    </row>
    <row r="96" spans="1:4" s="33" customFormat="1" ht="30" customHeight="1" x14ac:dyDescent="0.25">
      <c r="A96" s="825"/>
      <c r="B96" s="827" t="s">
        <v>1620</v>
      </c>
      <c r="C96" s="825" t="s">
        <v>1646</v>
      </c>
      <c r="D96" s="1032">
        <v>10655.18</v>
      </c>
    </row>
    <row r="97" spans="1:4" s="33" customFormat="1" ht="30" customHeight="1" x14ac:dyDescent="0.25">
      <c r="A97" s="825"/>
      <c r="B97" s="827" t="s">
        <v>1621</v>
      </c>
      <c r="C97" s="825" t="s">
        <v>1647</v>
      </c>
      <c r="D97" s="1032">
        <v>10655.18</v>
      </c>
    </row>
    <row r="98" spans="1:4" s="33" customFormat="1" ht="30" customHeight="1" x14ac:dyDescent="0.25">
      <c r="A98" s="825"/>
      <c r="B98" s="827" t="s">
        <v>1622</v>
      </c>
      <c r="C98" s="825" t="s">
        <v>1648</v>
      </c>
      <c r="D98" s="1032">
        <v>10655.18</v>
      </c>
    </row>
    <row r="99" spans="1:4" s="33" customFormat="1" ht="30" customHeight="1" x14ac:dyDescent="0.25">
      <c r="A99" s="825"/>
      <c r="B99" s="827" t="s">
        <v>1623</v>
      </c>
      <c r="C99" s="825" t="s">
        <v>1649</v>
      </c>
      <c r="D99" s="1032">
        <v>10655.18</v>
      </c>
    </row>
    <row r="100" spans="1:4" s="33" customFormat="1" ht="30" customHeight="1" x14ac:dyDescent="0.25">
      <c r="A100" s="825"/>
      <c r="B100" s="827" t="s">
        <v>1624</v>
      </c>
      <c r="C100" s="825" t="s">
        <v>1650</v>
      </c>
      <c r="D100" s="1032">
        <v>10655.18</v>
      </c>
    </row>
    <row r="101" spans="1:4" s="33" customFormat="1" ht="30" customHeight="1" x14ac:dyDescent="0.25">
      <c r="A101" s="825"/>
      <c r="B101" s="827" t="s">
        <v>1625</v>
      </c>
      <c r="C101" s="825" t="s">
        <v>1651</v>
      </c>
      <c r="D101" s="1032">
        <v>10655.18</v>
      </c>
    </row>
    <row r="102" spans="1:4" s="33" customFormat="1" ht="30" customHeight="1" x14ac:dyDescent="0.25">
      <c r="A102" s="825"/>
      <c r="B102" s="827" t="s">
        <v>1626</v>
      </c>
      <c r="C102" s="825" t="s">
        <v>1652</v>
      </c>
      <c r="D102" s="1032">
        <v>5904.86</v>
      </c>
    </row>
    <row r="103" spans="1:4" s="33" customFormat="1" ht="30" customHeight="1" x14ac:dyDescent="0.25">
      <c r="A103" s="825"/>
      <c r="B103" s="827" t="s">
        <v>1627</v>
      </c>
      <c r="C103" s="825" t="s">
        <v>1653</v>
      </c>
      <c r="D103" s="1032">
        <v>1997520</v>
      </c>
    </row>
    <row r="104" spans="1:4" s="33" customFormat="1" ht="30" customHeight="1" x14ac:dyDescent="0.25">
      <c r="A104" s="825"/>
      <c r="B104" s="827" t="s">
        <v>1628</v>
      </c>
      <c r="C104" s="825" t="s">
        <v>1654</v>
      </c>
      <c r="D104" s="1032">
        <v>15515.53</v>
      </c>
    </row>
    <row r="105" spans="1:4" s="33" customFormat="1" ht="30" customHeight="1" x14ac:dyDescent="0.25">
      <c r="A105" s="825"/>
      <c r="B105" s="827" t="s">
        <v>1629</v>
      </c>
      <c r="C105" s="825" t="s">
        <v>1655</v>
      </c>
      <c r="D105" s="1032">
        <v>1999</v>
      </c>
    </row>
    <row r="106" spans="1:4" s="33" customFormat="1" ht="30" customHeight="1" x14ac:dyDescent="0.25">
      <c r="A106" s="825"/>
      <c r="B106" s="827" t="s">
        <v>1630</v>
      </c>
      <c r="C106" s="825" t="s">
        <v>1655</v>
      </c>
      <c r="D106" s="1032">
        <v>1999</v>
      </c>
    </row>
    <row r="107" spans="1:4" s="33" customFormat="1" ht="30" customHeight="1" x14ac:dyDescent="0.25">
      <c r="A107" s="825"/>
      <c r="B107" s="827" t="s">
        <v>1631</v>
      </c>
      <c r="C107" s="825" t="s">
        <v>1656</v>
      </c>
      <c r="D107" s="1032">
        <v>5499.03</v>
      </c>
    </row>
    <row r="108" spans="1:4" s="33" customFormat="1" ht="30" customHeight="1" x14ac:dyDescent="0.25">
      <c r="A108" s="825"/>
      <c r="B108" s="827" t="s">
        <v>1632</v>
      </c>
      <c r="C108" s="825" t="s">
        <v>1657</v>
      </c>
      <c r="D108" s="1032">
        <v>3319</v>
      </c>
    </row>
    <row r="109" spans="1:4" s="33" customFormat="1" ht="30" customHeight="1" x14ac:dyDescent="0.25">
      <c r="A109" s="825"/>
      <c r="B109" s="827" t="s">
        <v>1633</v>
      </c>
      <c r="C109" s="825" t="s">
        <v>1658</v>
      </c>
      <c r="D109" s="1032">
        <v>3290</v>
      </c>
    </row>
    <row r="110" spans="1:4" s="33" customFormat="1" ht="30" customHeight="1" x14ac:dyDescent="0.25">
      <c r="A110" s="825"/>
      <c r="B110" s="827" t="s">
        <v>1659</v>
      </c>
      <c r="C110" s="825" t="s">
        <v>1685</v>
      </c>
      <c r="D110" s="1032">
        <v>300</v>
      </c>
    </row>
    <row r="111" spans="1:4" s="33" customFormat="1" ht="30" customHeight="1" x14ac:dyDescent="0.25">
      <c r="A111" s="825"/>
      <c r="B111" s="827" t="s">
        <v>1660</v>
      </c>
      <c r="C111" s="825" t="s">
        <v>1686</v>
      </c>
      <c r="D111" s="1032">
        <v>1405</v>
      </c>
    </row>
    <row r="112" spans="1:4" s="33" customFormat="1" ht="30" customHeight="1" x14ac:dyDescent="0.25">
      <c r="A112" s="825"/>
      <c r="B112" s="827" t="s">
        <v>1661</v>
      </c>
      <c r="C112" s="825" t="s">
        <v>1687</v>
      </c>
      <c r="D112" s="1032">
        <v>12898.3</v>
      </c>
    </row>
    <row r="113" spans="1:4" s="33" customFormat="1" ht="30" customHeight="1" x14ac:dyDescent="0.25">
      <c r="A113" s="825"/>
      <c r="B113" s="827" t="s">
        <v>1662</v>
      </c>
      <c r="C113" s="825" t="s">
        <v>1688</v>
      </c>
      <c r="D113" s="1032">
        <v>21544.23</v>
      </c>
    </row>
    <row r="114" spans="1:4" s="33" customFormat="1" ht="30" customHeight="1" x14ac:dyDescent="0.25">
      <c r="A114" s="825"/>
      <c r="B114" s="827" t="s">
        <v>1663</v>
      </c>
      <c r="C114" s="825" t="s">
        <v>1689</v>
      </c>
      <c r="D114" s="1032">
        <v>21027.23</v>
      </c>
    </row>
    <row r="115" spans="1:4" s="33" customFormat="1" ht="30" customHeight="1" x14ac:dyDescent="0.25">
      <c r="A115" s="825"/>
      <c r="B115" s="827" t="s">
        <v>1664</v>
      </c>
      <c r="C115" s="825" t="s">
        <v>1688</v>
      </c>
      <c r="D115" s="1032">
        <v>5949.83</v>
      </c>
    </row>
    <row r="116" spans="1:4" s="33" customFormat="1" ht="30" customHeight="1" x14ac:dyDescent="0.25">
      <c r="A116" s="825"/>
      <c r="B116" s="827" t="s">
        <v>1665</v>
      </c>
      <c r="C116" s="825" t="s">
        <v>1688</v>
      </c>
      <c r="D116" s="1032">
        <v>5949.83</v>
      </c>
    </row>
    <row r="117" spans="1:4" s="33" customFormat="1" ht="30" customHeight="1" x14ac:dyDescent="0.25">
      <c r="A117" s="825"/>
      <c r="B117" s="827" t="s">
        <v>1666</v>
      </c>
      <c r="C117" s="825" t="s">
        <v>1690</v>
      </c>
      <c r="D117" s="1032">
        <v>3193.96</v>
      </c>
    </row>
    <row r="118" spans="1:4" s="33" customFormat="1" ht="30" customHeight="1" x14ac:dyDescent="0.25">
      <c r="A118" s="825"/>
      <c r="B118" s="827" t="s">
        <v>1667</v>
      </c>
      <c r="C118" s="825" t="s">
        <v>1688</v>
      </c>
      <c r="D118" s="1032">
        <v>5949.83</v>
      </c>
    </row>
    <row r="119" spans="1:4" s="33" customFormat="1" ht="30" customHeight="1" x14ac:dyDescent="0.25">
      <c r="A119" s="825"/>
      <c r="B119" s="827" t="s">
        <v>1668</v>
      </c>
      <c r="C119" s="825" t="s">
        <v>1691</v>
      </c>
      <c r="D119" s="1032">
        <v>78257.960000000006</v>
      </c>
    </row>
    <row r="120" spans="1:4" s="33" customFormat="1" ht="30" customHeight="1" x14ac:dyDescent="0.25">
      <c r="A120" s="825"/>
      <c r="B120" s="827" t="s">
        <v>1669</v>
      </c>
      <c r="C120" s="825" t="s">
        <v>1692</v>
      </c>
      <c r="D120" s="1032">
        <v>7740</v>
      </c>
    </row>
    <row r="121" spans="1:4" s="33" customFormat="1" ht="30" customHeight="1" x14ac:dyDescent="0.25">
      <c r="A121" s="825"/>
      <c r="B121" s="827" t="s">
        <v>1670</v>
      </c>
      <c r="C121" s="825" t="s">
        <v>1692</v>
      </c>
      <c r="D121" s="1032">
        <v>7740</v>
      </c>
    </row>
    <row r="122" spans="1:4" s="33" customFormat="1" ht="30" customHeight="1" x14ac:dyDescent="0.25">
      <c r="A122" s="825"/>
      <c r="B122" s="827" t="s">
        <v>1671</v>
      </c>
      <c r="C122" s="825" t="s">
        <v>1692</v>
      </c>
      <c r="D122" s="1032">
        <v>7740</v>
      </c>
    </row>
    <row r="123" spans="1:4" s="33" customFormat="1" ht="30" customHeight="1" x14ac:dyDescent="0.25">
      <c r="A123" s="825"/>
      <c r="B123" s="827" t="s">
        <v>1672</v>
      </c>
      <c r="C123" s="825" t="s">
        <v>1693</v>
      </c>
      <c r="D123" s="1032">
        <v>126655.76</v>
      </c>
    </row>
    <row r="124" spans="1:4" s="33" customFormat="1" ht="30" customHeight="1" x14ac:dyDescent="0.25">
      <c r="A124" s="825"/>
      <c r="B124" s="827" t="s">
        <v>1673</v>
      </c>
      <c r="C124" s="825" t="s">
        <v>1694</v>
      </c>
      <c r="D124" s="1032">
        <v>287854</v>
      </c>
    </row>
    <row r="125" spans="1:4" s="33" customFormat="1" ht="30" customHeight="1" x14ac:dyDescent="0.25">
      <c r="A125" s="825"/>
      <c r="B125" s="827" t="s">
        <v>1674</v>
      </c>
      <c r="C125" s="825" t="s">
        <v>1688</v>
      </c>
      <c r="D125" s="1032">
        <v>7099.2</v>
      </c>
    </row>
    <row r="126" spans="1:4" s="33" customFormat="1" ht="30" customHeight="1" x14ac:dyDescent="0.25">
      <c r="A126" s="825"/>
      <c r="B126" s="827" t="s">
        <v>1675</v>
      </c>
      <c r="C126" s="825" t="s">
        <v>1688</v>
      </c>
      <c r="D126" s="1032">
        <v>7099.2</v>
      </c>
    </row>
    <row r="127" spans="1:4" s="33" customFormat="1" ht="30" customHeight="1" x14ac:dyDescent="0.25">
      <c r="A127" s="825"/>
      <c r="B127" s="827" t="s">
        <v>1676</v>
      </c>
      <c r="C127" s="825" t="s">
        <v>1435</v>
      </c>
      <c r="D127" s="1032">
        <v>817969.96</v>
      </c>
    </row>
    <row r="128" spans="1:4" s="33" customFormat="1" ht="30" customHeight="1" x14ac:dyDescent="0.25">
      <c r="A128" s="825"/>
      <c r="B128" s="827" t="s">
        <v>1677</v>
      </c>
      <c r="C128" s="825" t="s">
        <v>1695</v>
      </c>
      <c r="D128" s="1032">
        <v>1198605.96</v>
      </c>
    </row>
    <row r="129" spans="1:4" s="33" customFormat="1" ht="30" customHeight="1" x14ac:dyDescent="0.25">
      <c r="A129" s="825"/>
      <c r="B129" s="827" t="s">
        <v>1678</v>
      </c>
      <c r="C129" s="825" t="s">
        <v>1696</v>
      </c>
      <c r="D129" s="1032">
        <v>1089998.6399999999</v>
      </c>
    </row>
    <row r="130" spans="1:4" s="33" customFormat="1" ht="30" customHeight="1" x14ac:dyDescent="0.25">
      <c r="A130" s="825"/>
      <c r="B130" s="827" t="s">
        <v>1679</v>
      </c>
      <c r="C130" s="825" t="s">
        <v>1697</v>
      </c>
      <c r="D130" s="1032">
        <v>7433951.9299999997</v>
      </c>
    </row>
    <row r="131" spans="1:4" s="33" customFormat="1" ht="30" customHeight="1" x14ac:dyDescent="0.25">
      <c r="A131" s="825"/>
      <c r="B131" s="827" t="s">
        <v>1680</v>
      </c>
      <c r="C131" s="825" t="s">
        <v>1698</v>
      </c>
      <c r="D131" s="1032">
        <v>6522584.0300000003</v>
      </c>
    </row>
    <row r="132" spans="1:4" s="33" customFormat="1" ht="30" customHeight="1" x14ac:dyDescent="0.25">
      <c r="A132" s="825"/>
      <c r="B132" s="827" t="s">
        <v>1681</v>
      </c>
      <c r="C132" s="825" t="s">
        <v>1699</v>
      </c>
      <c r="D132" s="1032">
        <v>301600</v>
      </c>
    </row>
    <row r="133" spans="1:4" s="33" customFormat="1" ht="30" customHeight="1" x14ac:dyDescent="0.25">
      <c r="A133" s="825"/>
      <c r="B133" s="827" t="s">
        <v>1682</v>
      </c>
      <c r="C133" s="825" t="s">
        <v>1438</v>
      </c>
      <c r="D133" s="1032">
        <v>6895</v>
      </c>
    </row>
    <row r="134" spans="1:4" s="33" customFormat="1" ht="30" customHeight="1" x14ac:dyDescent="0.25">
      <c r="A134" s="825"/>
      <c r="B134" s="827" t="s">
        <v>1683</v>
      </c>
      <c r="C134" s="825" t="s">
        <v>1700</v>
      </c>
      <c r="D134" s="1032">
        <v>1054172.02</v>
      </c>
    </row>
    <row r="135" spans="1:4" s="33" customFormat="1" ht="30" customHeight="1" x14ac:dyDescent="0.25">
      <c r="A135" s="825"/>
      <c r="B135" s="827" t="s">
        <v>1684</v>
      </c>
      <c r="C135" s="825" t="s">
        <v>1444</v>
      </c>
      <c r="D135" s="1032">
        <v>24126.84</v>
      </c>
    </row>
    <row r="136" spans="1:4" s="33" customFormat="1" ht="30" customHeight="1" x14ac:dyDescent="0.25">
      <c r="A136" s="825"/>
      <c r="B136" s="827" t="s">
        <v>1701</v>
      </c>
      <c r="C136" s="825" t="s">
        <v>1727</v>
      </c>
      <c r="D136" s="1032">
        <v>19426.23</v>
      </c>
    </row>
    <row r="137" spans="1:4" s="33" customFormat="1" ht="30" customHeight="1" x14ac:dyDescent="0.25">
      <c r="A137" s="825"/>
      <c r="B137" s="827" t="s">
        <v>1702</v>
      </c>
      <c r="C137" s="825" t="s">
        <v>1728</v>
      </c>
      <c r="D137" s="1032">
        <v>55098.84</v>
      </c>
    </row>
    <row r="138" spans="1:4" s="33" customFormat="1" ht="30" customHeight="1" x14ac:dyDescent="0.25">
      <c r="A138" s="825"/>
      <c r="B138" s="827" t="s">
        <v>1703</v>
      </c>
      <c r="C138" s="825" t="s">
        <v>1729</v>
      </c>
      <c r="D138" s="1032">
        <v>183860</v>
      </c>
    </row>
    <row r="139" spans="1:4" s="33" customFormat="1" ht="30" customHeight="1" x14ac:dyDescent="0.25">
      <c r="A139" s="825"/>
      <c r="B139" s="827" t="s">
        <v>1704</v>
      </c>
      <c r="C139" s="825" t="s">
        <v>1730</v>
      </c>
      <c r="D139" s="1032">
        <v>71917.679999999993</v>
      </c>
    </row>
    <row r="140" spans="1:4" s="33" customFormat="1" ht="30" customHeight="1" x14ac:dyDescent="0.25">
      <c r="A140" s="825"/>
      <c r="B140" s="827" t="s">
        <v>1705</v>
      </c>
      <c r="C140" s="825" t="s">
        <v>1731</v>
      </c>
      <c r="D140" s="1032">
        <v>1999956</v>
      </c>
    </row>
    <row r="141" spans="1:4" s="33" customFormat="1" ht="30" customHeight="1" x14ac:dyDescent="0.25">
      <c r="A141" s="825"/>
      <c r="B141" s="827" t="s">
        <v>1706</v>
      </c>
      <c r="C141" s="825" t="s">
        <v>1732</v>
      </c>
      <c r="D141" s="1032">
        <v>18304.8</v>
      </c>
    </row>
    <row r="142" spans="1:4" s="33" customFormat="1" ht="30" customHeight="1" x14ac:dyDescent="0.25">
      <c r="A142" s="825"/>
      <c r="B142" s="827" t="s">
        <v>1707</v>
      </c>
      <c r="C142" s="825" t="s">
        <v>1733</v>
      </c>
      <c r="D142" s="1032">
        <v>12435.2</v>
      </c>
    </row>
    <row r="143" spans="1:4" s="33" customFormat="1" ht="30" customHeight="1" x14ac:dyDescent="0.25">
      <c r="A143" s="825"/>
      <c r="B143" s="827" t="s">
        <v>1708</v>
      </c>
      <c r="C143" s="825" t="s">
        <v>1734</v>
      </c>
      <c r="D143" s="1032">
        <v>17052</v>
      </c>
    </row>
    <row r="144" spans="1:4" s="33" customFormat="1" ht="30" customHeight="1" x14ac:dyDescent="0.25">
      <c r="A144" s="825"/>
      <c r="B144" s="827" t="s">
        <v>1709</v>
      </c>
      <c r="C144" s="825" t="s">
        <v>1735</v>
      </c>
      <c r="D144" s="1032">
        <v>42038.400000000001</v>
      </c>
    </row>
    <row r="145" spans="1:4" s="33" customFormat="1" ht="30" customHeight="1" x14ac:dyDescent="0.25">
      <c r="A145" s="825"/>
      <c r="B145" s="827" t="s">
        <v>1710</v>
      </c>
      <c r="C145" s="825" t="s">
        <v>1736</v>
      </c>
      <c r="D145" s="1032">
        <v>16866.400000000001</v>
      </c>
    </row>
    <row r="146" spans="1:4" s="33" customFormat="1" ht="30" customHeight="1" x14ac:dyDescent="0.25">
      <c r="A146" s="825"/>
      <c r="B146" s="827" t="s">
        <v>1711</v>
      </c>
      <c r="C146" s="825" t="s">
        <v>1737</v>
      </c>
      <c r="D146" s="1032">
        <v>22272</v>
      </c>
    </row>
    <row r="147" spans="1:4" s="33" customFormat="1" ht="30" customHeight="1" x14ac:dyDescent="0.25">
      <c r="A147" s="825"/>
      <c r="B147" s="827" t="s">
        <v>1712</v>
      </c>
      <c r="C147" s="825" t="s">
        <v>1738</v>
      </c>
      <c r="D147" s="1032">
        <v>21854.400000000001</v>
      </c>
    </row>
    <row r="148" spans="1:4" s="33" customFormat="1" ht="30" customHeight="1" x14ac:dyDescent="0.25">
      <c r="A148" s="825"/>
      <c r="B148" s="827" t="s">
        <v>1713</v>
      </c>
      <c r="C148" s="825" t="s">
        <v>1739</v>
      </c>
      <c r="D148" s="1032">
        <v>30624</v>
      </c>
    </row>
    <row r="149" spans="1:4" s="33" customFormat="1" ht="30" customHeight="1" x14ac:dyDescent="0.25">
      <c r="A149" s="825"/>
      <c r="B149" s="827" t="s">
        <v>1714</v>
      </c>
      <c r="C149" s="825" t="s">
        <v>1740</v>
      </c>
      <c r="D149" s="1032">
        <v>89557.8</v>
      </c>
    </row>
    <row r="150" spans="1:4" s="33" customFormat="1" ht="30" customHeight="1" x14ac:dyDescent="0.25">
      <c r="A150" s="825"/>
      <c r="B150" s="827" t="s">
        <v>1715</v>
      </c>
      <c r="C150" s="825" t="s">
        <v>1741</v>
      </c>
      <c r="D150" s="1032">
        <v>228566.39999999999</v>
      </c>
    </row>
    <row r="151" spans="1:4" s="33" customFormat="1" ht="30" customHeight="1" x14ac:dyDescent="0.25">
      <c r="A151" s="825"/>
      <c r="B151" s="827" t="s">
        <v>1716</v>
      </c>
      <c r="C151" s="825" t="s">
        <v>1742</v>
      </c>
      <c r="D151" s="1032">
        <v>13836.48</v>
      </c>
    </row>
    <row r="152" spans="1:4" s="33" customFormat="1" ht="30" customHeight="1" x14ac:dyDescent="0.25">
      <c r="A152" s="825"/>
      <c r="B152" s="827" t="s">
        <v>1717</v>
      </c>
      <c r="C152" s="825" t="s">
        <v>1743</v>
      </c>
      <c r="D152" s="1032">
        <v>12040.8</v>
      </c>
    </row>
    <row r="153" spans="1:4" s="33" customFormat="1" ht="30" customHeight="1" x14ac:dyDescent="0.25">
      <c r="A153" s="825"/>
      <c r="B153" s="827" t="s">
        <v>1718</v>
      </c>
      <c r="C153" s="825" t="s">
        <v>1744</v>
      </c>
      <c r="D153" s="1032">
        <v>14476.8</v>
      </c>
    </row>
    <row r="154" spans="1:4" s="33" customFormat="1" ht="30" customHeight="1" x14ac:dyDescent="0.25">
      <c r="A154" s="825"/>
      <c r="B154" s="827" t="s">
        <v>1719</v>
      </c>
      <c r="C154" s="825" t="s">
        <v>1745</v>
      </c>
      <c r="D154" s="1032">
        <v>6420.6</v>
      </c>
    </row>
    <row r="155" spans="1:4" s="33" customFormat="1" ht="30" customHeight="1" x14ac:dyDescent="0.25">
      <c r="A155" s="825"/>
      <c r="B155" s="827" t="s">
        <v>1720</v>
      </c>
      <c r="C155" s="825" t="s">
        <v>1746</v>
      </c>
      <c r="D155" s="1032">
        <v>51040</v>
      </c>
    </row>
    <row r="156" spans="1:4" s="33" customFormat="1" ht="30" customHeight="1" x14ac:dyDescent="0.25">
      <c r="A156" s="825"/>
      <c r="B156" s="827" t="s">
        <v>1721</v>
      </c>
      <c r="C156" s="825" t="s">
        <v>1747</v>
      </c>
      <c r="D156" s="1032">
        <v>25264.799999999999</v>
      </c>
    </row>
    <row r="157" spans="1:4" s="33" customFormat="1" ht="30" customHeight="1" x14ac:dyDescent="0.25">
      <c r="A157" s="825"/>
      <c r="B157" s="827" t="s">
        <v>1722</v>
      </c>
      <c r="C157" s="825" t="s">
        <v>1748</v>
      </c>
      <c r="D157" s="1032">
        <v>29162.400000000001</v>
      </c>
    </row>
    <row r="158" spans="1:4" s="33" customFormat="1" ht="30" customHeight="1" x14ac:dyDescent="0.25">
      <c r="A158" s="825"/>
      <c r="B158" s="827" t="s">
        <v>1723</v>
      </c>
      <c r="C158" s="825" t="s">
        <v>1749</v>
      </c>
      <c r="D158" s="1032">
        <v>11530.4</v>
      </c>
    </row>
    <row r="159" spans="1:4" s="33" customFormat="1" ht="30" customHeight="1" x14ac:dyDescent="0.25">
      <c r="A159" s="825"/>
      <c r="B159" s="827" t="s">
        <v>1724</v>
      </c>
      <c r="C159" s="825" t="s">
        <v>1750</v>
      </c>
      <c r="D159" s="1032">
        <v>11785.6</v>
      </c>
    </row>
    <row r="160" spans="1:4" s="33" customFormat="1" ht="30" customHeight="1" x14ac:dyDescent="0.25">
      <c r="A160" s="825"/>
      <c r="B160" s="827" t="s">
        <v>1725</v>
      </c>
      <c r="C160" s="825" t="s">
        <v>1751</v>
      </c>
      <c r="D160" s="1032">
        <v>33042.6</v>
      </c>
    </row>
    <row r="161" spans="1:4" s="33" customFormat="1" ht="30" customHeight="1" x14ac:dyDescent="0.25">
      <c r="A161" s="825"/>
      <c r="B161" s="827" t="s">
        <v>1726</v>
      </c>
      <c r="C161" s="825" t="s">
        <v>1752</v>
      </c>
      <c r="D161" s="1032">
        <v>187850.4</v>
      </c>
    </row>
    <row r="162" spans="1:4" s="33" customFormat="1" ht="30" customHeight="1" x14ac:dyDescent="0.25">
      <c r="A162" s="825"/>
      <c r="B162" s="827" t="s">
        <v>1753</v>
      </c>
      <c r="C162" s="825" t="s">
        <v>1779</v>
      </c>
      <c r="D162" s="1032">
        <v>61155.199999999997</v>
      </c>
    </row>
    <row r="163" spans="1:4" s="33" customFormat="1" ht="30" customHeight="1" x14ac:dyDescent="0.25">
      <c r="A163" s="825"/>
      <c r="B163" s="827" t="s">
        <v>1754</v>
      </c>
      <c r="C163" s="825" t="s">
        <v>1780</v>
      </c>
      <c r="D163" s="1032">
        <v>22828.799999999999</v>
      </c>
    </row>
    <row r="164" spans="1:4" s="33" customFormat="1" ht="30" customHeight="1" x14ac:dyDescent="0.25">
      <c r="A164" s="825"/>
      <c r="B164" s="827" t="s">
        <v>1755</v>
      </c>
      <c r="C164" s="825" t="s">
        <v>1781</v>
      </c>
      <c r="D164" s="1032">
        <v>6960</v>
      </c>
    </row>
    <row r="165" spans="1:4" s="33" customFormat="1" ht="30" customHeight="1" x14ac:dyDescent="0.25">
      <c r="A165" s="825"/>
      <c r="B165" s="827" t="s">
        <v>1756</v>
      </c>
      <c r="C165" s="825" t="s">
        <v>1782</v>
      </c>
      <c r="D165" s="1032">
        <v>157760</v>
      </c>
    </row>
    <row r="166" spans="1:4" s="33" customFormat="1" ht="30" customHeight="1" x14ac:dyDescent="0.25">
      <c r="A166" s="825"/>
      <c r="B166" s="827" t="s">
        <v>1757</v>
      </c>
      <c r="C166" s="825" t="s">
        <v>1783</v>
      </c>
      <c r="D166" s="1032">
        <v>16889.599999999999</v>
      </c>
    </row>
    <row r="167" spans="1:4" s="33" customFormat="1" ht="30" customHeight="1" x14ac:dyDescent="0.25">
      <c r="A167" s="825"/>
      <c r="B167" s="827" t="s">
        <v>1758</v>
      </c>
      <c r="C167" s="825" t="s">
        <v>1784</v>
      </c>
      <c r="D167" s="1032">
        <v>150800</v>
      </c>
    </row>
    <row r="168" spans="1:4" s="33" customFormat="1" ht="30" customHeight="1" x14ac:dyDescent="0.25">
      <c r="A168" s="825"/>
      <c r="B168" s="827" t="s">
        <v>1759</v>
      </c>
      <c r="C168" s="825" t="s">
        <v>1785</v>
      </c>
      <c r="D168" s="1032">
        <v>92800</v>
      </c>
    </row>
    <row r="169" spans="1:4" s="33" customFormat="1" ht="30" customHeight="1" x14ac:dyDescent="0.25">
      <c r="A169" s="825"/>
      <c r="B169" s="827" t="s">
        <v>1760</v>
      </c>
      <c r="C169" s="825" t="s">
        <v>1786</v>
      </c>
      <c r="D169" s="1032">
        <v>16530</v>
      </c>
    </row>
    <row r="170" spans="1:4" s="33" customFormat="1" ht="30" customHeight="1" x14ac:dyDescent="0.25">
      <c r="A170" s="825"/>
      <c r="B170" s="827" t="s">
        <v>1761</v>
      </c>
      <c r="C170" s="825" t="s">
        <v>1787</v>
      </c>
      <c r="D170" s="1032">
        <v>7192</v>
      </c>
    </row>
    <row r="171" spans="1:4" s="33" customFormat="1" ht="30" customHeight="1" x14ac:dyDescent="0.25">
      <c r="A171" s="825"/>
      <c r="B171" s="827" t="s">
        <v>1762</v>
      </c>
      <c r="C171" s="825" t="s">
        <v>1788</v>
      </c>
      <c r="D171" s="1032">
        <v>70528</v>
      </c>
    </row>
    <row r="172" spans="1:4" s="33" customFormat="1" ht="30" customHeight="1" x14ac:dyDescent="0.25">
      <c r="A172" s="825"/>
      <c r="B172" s="827" t="s">
        <v>1763</v>
      </c>
      <c r="C172" s="825" t="s">
        <v>1789</v>
      </c>
      <c r="D172" s="1032">
        <v>556800</v>
      </c>
    </row>
    <row r="173" spans="1:4" s="33" customFormat="1" ht="30" customHeight="1" x14ac:dyDescent="0.25">
      <c r="A173" s="825"/>
      <c r="B173" s="827" t="s">
        <v>1764</v>
      </c>
      <c r="C173" s="825" t="s">
        <v>1790</v>
      </c>
      <c r="D173" s="1032">
        <v>182816</v>
      </c>
    </row>
    <row r="174" spans="1:4" s="33" customFormat="1" ht="30" customHeight="1" x14ac:dyDescent="0.25">
      <c r="A174" s="825"/>
      <c r="B174" s="827" t="s">
        <v>1765</v>
      </c>
      <c r="C174" s="825" t="s">
        <v>1791</v>
      </c>
      <c r="D174" s="1032">
        <v>18560</v>
      </c>
    </row>
    <row r="175" spans="1:4" s="33" customFormat="1" ht="30" customHeight="1" x14ac:dyDescent="0.25">
      <c r="A175" s="825"/>
      <c r="B175" s="827" t="s">
        <v>1766</v>
      </c>
      <c r="C175" s="825" t="s">
        <v>1792</v>
      </c>
      <c r="D175" s="1032">
        <v>63800</v>
      </c>
    </row>
    <row r="176" spans="1:4" s="33" customFormat="1" ht="30" customHeight="1" x14ac:dyDescent="0.25">
      <c r="A176" s="825"/>
      <c r="B176" s="827" t="s">
        <v>1767</v>
      </c>
      <c r="C176" s="825" t="s">
        <v>1793</v>
      </c>
      <c r="D176" s="1032">
        <v>113402.91</v>
      </c>
    </row>
    <row r="177" spans="1:4" s="33" customFormat="1" ht="30" customHeight="1" x14ac:dyDescent="0.25">
      <c r="A177" s="825"/>
      <c r="B177" s="827" t="s">
        <v>1768</v>
      </c>
      <c r="C177" s="825" t="s">
        <v>1794</v>
      </c>
      <c r="D177" s="1032">
        <v>1034.6199999999999</v>
      </c>
    </row>
    <row r="178" spans="1:4" s="33" customFormat="1" ht="30" customHeight="1" x14ac:dyDescent="0.25">
      <c r="A178" s="825"/>
      <c r="B178" s="827" t="s">
        <v>1769</v>
      </c>
      <c r="C178" s="825" t="s">
        <v>1795</v>
      </c>
      <c r="D178" s="1032">
        <v>3123.02</v>
      </c>
    </row>
    <row r="179" spans="1:4" s="33" customFormat="1" ht="30" customHeight="1" x14ac:dyDescent="0.25">
      <c r="A179" s="825"/>
      <c r="B179" s="827" t="s">
        <v>1770</v>
      </c>
      <c r="C179" s="825" t="s">
        <v>1796</v>
      </c>
      <c r="D179" s="1032">
        <v>2543.02</v>
      </c>
    </row>
    <row r="180" spans="1:4" s="33" customFormat="1" ht="30" customHeight="1" x14ac:dyDescent="0.25">
      <c r="A180" s="825"/>
      <c r="B180" s="827" t="s">
        <v>1771</v>
      </c>
      <c r="C180" s="825" t="s">
        <v>1797</v>
      </c>
      <c r="D180" s="1032">
        <v>3679.82</v>
      </c>
    </row>
    <row r="181" spans="1:4" s="33" customFormat="1" ht="30" customHeight="1" x14ac:dyDescent="0.25">
      <c r="A181" s="825"/>
      <c r="B181" s="827" t="s">
        <v>1772</v>
      </c>
      <c r="C181" s="825" t="s">
        <v>1798</v>
      </c>
      <c r="D181" s="1032">
        <v>988.62</v>
      </c>
    </row>
    <row r="182" spans="1:4" s="33" customFormat="1" ht="30" customHeight="1" x14ac:dyDescent="0.25">
      <c r="A182" s="825"/>
      <c r="B182" s="827" t="s">
        <v>1773</v>
      </c>
      <c r="C182" s="825" t="s">
        <v>1799</v>
      </c>
      <c r="D182" s="1032">
        <v>1726.9</v>
      </c>
    </row>
    <row r="183" spans="1:4" s="33" customFormat="1" ht="30" customHeight="1" x14ac:dyDescent="0.25">
      <c r="A183" s="825"/>
      <c r="B183" s="827" t="s">
        <v>1774</v>
      </c>
      <c r="C183" s="825" t="s">
        <v>1800</v>
      </c>
      <c r="D183" s="1032">
        <v>1273735.44</v>
      </c>
    </row>
    <row r="184" spans="1:4" s="33" customFormat="1" ht="30" customHeight="1" x14ac:dyDescent="0.25">
      <c r="A184" s="825"/>
      <c r="B184" s="827" t="s">
        <v>1775</v>
      </c>
      <c r="C184" s="825" t="s">
        <v>1801</v>
      </c>
      <c r="D184" s="1032">
        <v>105064.56</v>
      </c>
    </row>
    <row r="185" spans="1:4" s="33" customFormat="1" ht="30" customHeight="1" x14ac:dyDescent="0.25">
      <c r="A185" s="825"/>
      <c r="B185" s="827" t="s">
        <v>1776</v>
      </c>
      <c r="C185" s="825" t="s">
        <v>1802</v>
      </c>
      <c r="D185" s="1032">
        <v>53940</v>
      </c>
    </row>
    <row r="186" spans="1:4" s="33" customFormat="1" ht="30" customHeight="1" x14ac:dyDescent="0.25">
      <c r="A186" s="825"/>
      <c r="B186" s="827" t="s">
        <v>1777</v>
      </c>
      <c r="C186" s="825" t="s">
        <v>1803</v>
      </c>
      <c r="D186" s="1032">
        <v>9073.73</v>
      </c>
    </row>
    <row r="187" spans="1:4" s="33" customFormat="1" ht="30" customHeight="1" x14ac:dyDescent="0.25">
      <c r="A187" s="825"/>
      <c r="B187" s="827" t="s">
        <v>1778</v>
      </c>
      <c r="C187" s="825" t="s">
        <v>1804</v>
      </c>
      <c r="D187" s="1032">
        <v>161310.18</v>
      </c>
    </row>
    <row r="188" spans="1:4" s="33" customFormat="1" ht="30" customHeight="1" x14ac:dyDescent="0.25">
      <c r="A188" s="825"/>
      <c r="B188" s="827" t="s">
        <v>1805</v>
      </c>
      <c r="C188" s="825" t="s">
        <v>1831</v>
      </c>
      <c r="D188" s="1032">
        <v>8146.22</v>
      </c>
    </row>
    <row r="189" spans="1:4" s="33" customFormat="1" ht="30" customHeight="1" x14ac:dyDescent="0.25">
      <c r="A189" s="825"/>
      <c r="B189" s="827" t="s">
        <v>1806</v>
      </c>
      <c r="C189" s="825" t="s">
        <v>1832</v>
      </c>
      <c r="D189" s="1032">
        <v>68171.25</v>
      </c>
    </row>
    <row r="190" spans="1:4" s="33" customFormat="1" ht="30" customHeight="1" x14ac:dyDescent="0.25">
      <c r="A190" s="825"/>
      <c r="B190" s="827" t="s">
        <v>1807</v>
      </c>
      <c r="C190" s="825" t="s">
        <v>1833</v>
      </c>
      <c r="D190" s="1032">
        <v>39382.58</v>
      </c>
    </row>
    <row r="191" spans="1:4" s="33" customFormat="1" ht="30" customHeight="1" x14ac:dyDescent="0.25">
      <c r="A191" s="825"/>
      <c r="B191" s="827" t="s">
        <v>1808</v>
      </c>
      <c r="C191" s="825" t="s">
        <v>1834</v>
      </c>
      <c r="D191" s="1032">
        <v>294684.65000000002</v>
      </c>
    </row>
    <row r="192" spans="1:4" s="33" customFormat="1" ht="30" customHeight="1" x14ac:dyDescent="0.25">
      <c r="A192" s="825"/>
      <c r="B192" s="827" t="s">
        <v>1809</v>
      </c>
      <c r="C192" s="825" t="s">
        <v>1835</v>
      </c>
      <c r="D192" s="1032">
        <v>1539</v>
      </c>
    </row>
    <row r="193" spans="1:4" s="33" customFormat="1" ht="30" customHeight="1" x14ac:dyDescent="0.25">
      <c r="A193" s="825"/>
      <c r="B193" s="827" t="s">
        <v>1810</v>
      </c>
      <c r="C193" s="825" t="s">
        <v>1836</v>
      </c>
      <c r="D193" s="1032">
        <v>1632</v>
      </c>
    </row>
    <row r="194" spans="1:4" s="33" customFormat="1" ht="30" customHeight="1" x14ac:dyDescent="0.25">
      <c r="A194" s="825"/>
      <c r="B194" s="827" t="s">
        <v>1811</v>
      </c>
      <c r="C194" s="825" t="s">
        <v>1837</v>
      </c>
      <c r="D194" s="1032">
        <v>1716</v>
      </c>
    </row>
    <row r="195" spans="1:4" s="33" customFormat="1" ht="30" customHeight="1" x14ac:dyDescent="0.25">
      <c r="A195" s="825"/>
      <c r="B195" s="827" t="s">
        <v>1812</v>
      </c>
      <c r="C195" s="825" t="s">
        <v>1838</v>
      </c>
      <c r="D195" s="1032">
        <v>4236</v>
      </c>
    </row>
    <row r="196" spans="1:4" s="33" customFormat="1" ht="30" customHeight="1" x14ac:dyDescent="0.25">
      <c r="A196" s="825"/>
      <c r="B196" s="827" t="s">
        <v>1813</v>
      </c>
      <c r="C196" s="825" t="s">
        <v>1839</v>
      </c>
      <c r="D196" s="1032">
        <v>1326</v>
      </c>
    </row>
    <row r="197" spans="1:4" s="33" customFormat="1" ht="30" customHeight="1" x14ac:dyDescent="0.25">
      <c r="A197" s="825"/>
      <c r="B197" s="827" t="s">
        <v>1814</v>
      </c>
      <c r="C197" s="825" t="s">
        <v>1840</v>
      </c>
      <c r="D197" s="1032">
        <v>7428</v>
      </c>
    </row>
    <row r="198" spans="1:4" s="33" customFormat="1" ht="30" customHeight="1" x14ac:dyDescent="0.25">
      <c r="A198" s="825"/>
      <c r="B198" s="827" t="s">
        <v>1815</v>
      </c>
      <c r="C198" s="825" t="s">
        <v>1841</v>
      </c>
      <c r="D198" s="1032">
        <v>3063</v>
      </c>
    </row>
    <row r="199" spans="1:4" s="33" customFormat="1" ht="30" customHeight="1" x14ac:dyDescent="0.25">
      <c r="A199" s="825"/>
      <c r="B199" s="827" t="s">
        <v>1816</v>
      </c>
      <c r="C199" s="825" t="s">
        <v>1842</v>
      </c>
      <c r="D199" s="1032">
        <v>2007</v>
      </c>
    </row>
    <row r="200" spans="1:4" s="33" customFormat="1" ht="30" customHeight="1" x14ac:dyDescent="0.25">
      <c r="A200" s="825"/>
      <c r="B200" s="827" t="s">
        <v>1817</v>
      </c>
      <c r="C200" s="825" t="s">
        <v>1843</v>
      </c>
      <c r="D200" s="1032">
        <v>4716</v>
      </c>
    </row>
    <row r="201" spans="1:4" s="33" customFormat="1" ht="30" customHeight="1" x14ac:dyDescent="0.25">
      <c r="A201" s="825"/>
      <c r="B201" s="827" t="s">
        <v>1818</v>
      </c>
      <c r="C201" s="825" t="s">
        <v>1844</v>
      </c>
      <c r="D201" s="1032">
        <v>2301</v>
      </c>
    </row>
    <row r="202" spans="1:4" s="33" customFormat="1" ht="30" customHeight="1" x14ac:dyDescent="0.25">
      <c r="A202" s="825"/>
      <c r="B202" s="827" t="s">
        <v>1819</v>
      </c>
      <c r="C202" s="825" t="s">
        <v>1845</v>
      </c>
      <c r="D202" s="1032">
        <v>2961</v>
      </c>
    </row>
    <row r="203" spans="1:4" s="33" customFormat="1" ht="30" customHeight="1" x14ac:dyDescent="0.25">
      <c r="A203" s="825"/>
      <c r="B203" s="827" t="s">
        <v>1820</v>
      </c>
      <c r="C203" s="825" t="s">
        <v>1846</v>
      </c>
      <c r="D203" s="1032">
        <v>4386</v>
      </c>
    </row>
    <row r="204" spans="1:4" s="33" customFormat="1" ht="30" customHeight="1" x14ac:dyDescent="0.25">
      <c r="A204" s="825"/>
      <c r="B204" s="827" t="s">
        <v>1821</v>
      </c>
      <c r="C204" s="825" t="s">
        <v>1847</v>
      </c>
      <c r="D204" s="1032">
        <v>3795</v>
      </c>
    </row>
    <row r="205" spans="1:4" s="33" customFormat="1" ht="30" customHeight="1" x14ac:dyDescent="0.25">
      <c r="A205" s="825"/>
      <c r="B205" s="827" t="s">
        <v>1822</v>
      </c>
      <c r="C205" s="825" t="s">
        <v>1848</v>
      </c>
      <c r="D205" s="1032">
        <v>4029</v>
      </c>
    </row>
    <row r="206" spans="1:4" s="33" customFormat="1" ht="30" customHeight="1" x14ac:dyDescent="0.25">
      <c r="A206" s="825"/>
      <c r="B206" s="827" t="s">
        <v>1823</v>
      </c>
      <c r="C206" s="825" t="s">
        <v>1849</v>
      </c>
      <c r="D206" s="1032">
        <v>4278</v>
      </c>
    </row>
    <row r="207" spans="1:4" s="33" customFormat="1" ht="30" customHeight="1" x14ac:dyDescent="0.25">
      <c r="A207" s="825"/>
      <c r="B207" s="827" t="s">
        <v>1824</v>
      </c>
      <c r="C207" s="825" t="s">
        <v>1850</v>
      </c>
      <c r="D207" s="1032">
        <v>3957</v>
      </c>
    </row>
    <row r="208" spans="1:4" s="33" customFormat="1" ht="30" customHeight="1" x14ac:dyDescent="0.25">
      <c r="A208" s="825"/>
      <c r="B208" s="827" t="s">
        <v>1825</v>
      </c>
      <c r="C208" s="825" t="s">
        <v>1851</v>
      </c>
      <c r="D208" s="1032">
        <v>6117</v>
      </c>
    </row>
    <row r="209" spans="1:4" s="33" customFormat="1" ht="30" customHeight="1" x14ac:dyDescent="0.25">
      <c r="A209" s="825"/>
      <c r="B209" s="827" t="s">
        <v>1826</v>
      </c>
      <c r="C209" s="825" t="s">
        <v>1852</v>
      </c>
      <c r="D209" s="1032">
        <v>22014</v>
      </c>
    </row>
    <row r="210" spans="1:4" s="33" customFormat="1" ht="30" customHeight="1" x14ac:dyDescent="0.25">
      <c r="A210" s="825"/>
      <c r="B210" s="827" t="s">
        <v>1827</v>
      </c>
      <c r="C210" s="825" t="s">
        <v>1853</v>
      </c>
      <c r="D210" s="1032">
        <v>15402</v>
      </c>
    </row>
    <row r="211" spans="1:4" s="33" customFormat="1" ht="30" customHeight="1" x14ac:dyDescent="0.25">
      <c r="A211" s="825"/>
      <c r="B211" s="827" t="s">
        <v>1828</v>
      </c>
      <c r="C211" s="825" t="s">
        <v>1854</v>
      </c>
      <c r="D211" s="1032">
        <v>12168</v>
      </c>
    </row>
    <row r="212" spans="1:4" s="33" customFormat="1" ht="30" customHeight="1" x14ac:dyDescent="0.25">
      <c r="A212" s="825"/>
      <c r="B212" s="827" t="s">
        <v>1829</v>
      </c>
      <c r="C212" s="825" t="s">
        <v>1855</v>
      </c>
      <c r="D212" s="1032">
        <v>6330</v>
      </c>
    </row>
    <row r="213" spans="1:4" s="33" customFormat="1" ht="30" customHeight="1" x14ac:dyDescent="0.25">
      <c r="A213" s="825"/>
      <c r="B213" s="827" t="s">
        <v>1830</v>
      </c>
      <c r="C213" s="825" t="s">
        <v>1856</v>
      </c>
      <c r="D213" s="1032">
        <v>6384</v>
      </c>
    </row>
    <row r="214" spans="1:4" s="33" customFormat="1" ht="30" customHeight="1" x14ac:dyDescent="0.25">
      <c r="A214" s="825"/>
      <c r="B214" s="827" t="s">
        <v>1857</v>
      </c>
      <c r="C214" s="825" t="s">
        <v>1883</v>
      </c>
      <c r="D214" s="1032">
        <v>13263</v>
      </c>
    </row>
    <row r="215" spans="1:4" s="33" customFormat="1" ht="30" customHeight="1" x14ac:dyDescent="0.25">
      <c r="A215" s="825"/>
      <c r="B215" s="827" t="s">
        <v>1858</v>
      </c>
      <c r="C215" s="825" t="s">
        <v>1884</v>
      </c>
      <c r="D215" s="1032">
        <v>14979</v>
      </c>
    </row>
    <row r="216" spans="1:4" s="33" customFormat="1" ht="30" customHeight="1" x14ac:dyDescent="0.25">
      <c r="A216" s="825"/>
      <c r="B216" s="827" t="s">
        <v>1859</v>
      </c>
      <c r="C216" s="825" t="s">
        <v>1885</v>
      </c>
      <c r="D216" s="1032">
        <v>10971</v>
      </c>
    </row>
    <row r="217" spans="1:4" s="33" customFormat="1" ht="30" customHeight="1" x14ac:dyDescent="0.25">
      <c r="A217" s="825"/>
      <c r="B217" s="827" t="s">
        <v>1860</v>
      </c>
      <c r="C217" s="825" t="s">
        <v>1886</v>
      </c>
      <c r="D217" s="1032">
        <v>12687</v>
      </c>
    </row>
    <row r="218" spans="1:4" s="33" customFormat="1" ht="30" customHeight="1" x14ac:dyDescent="0.25">
      <c r="A218" s="825"/>
      <c r="B218" s="827" t="s">
        <v>1861</v>
      </c>
      <c r="C218" s="825" t="s">
        <v>1887</v>
      </c>
      <c r="D218" s="1032">
        <v>13263</v>
      </c>
    </row>
    <row r="219" spans="1:4" s="33" customFormat="1" ht="30" customHeight="1" x14ac:dyDescent="0.25">
      <c r="A219" s="825"/>
      <c r="B219" s="827" t="s">
        <v>1862</v>
      </c>
      <c r="C219" s="825" t="s">
        <v>1888</v>
      </c>
      <c r="D219" s="1032">
        <v>9249</v>
      </c>
    </row>
    <row r="220" spans="1:4" s="33" customFormat="1" ht="30" customHeight="1" x14ac:dyDescent="0.25">
      <c r="A220" s="825"/>
      <c r="B220" s="827" t="s">
        <v>1863</v>
      </c>
      <c r="C220" s="825" t="s">
        <v>1889</v>
      </c>
      <c r="D220" s="1032">
        <v>14982</v>
      </c>
    </row>
    <row r="221" spans="1:4" s="33" customFormat="1" ht="30" customHeight="1" x14ac:dyDescent="0.25">
      <c r="A221" s="825"/>
      <c r="B221" s="827" t="s">
        <v>1864</v>
      </c>
      <c r="C221" s="825" t="s">
        <v>1890</v>
      </c>
      <c r="D221" s="1032">
        <v>5466</v>
      </c>
    </row>
    <row r="222" spans="1:4" s="33" customFormat="1" ht="30" customHeight="1" x14ac:dyDescent="0.25">
      <c r="A222" s="825"/>
      <c r="B222" s="827" t="s">
        <v>1865</v>
      </c>
      <c r="C222" s="825" t="s">
        <v>1891</v>
      </c>
      <c r="D222" s="1032">
        <v>2487</v>
      </c>
    </row>
    <row r="223" spans="1:4" s="33" customFormat="1" ht="30" customHeight="1" x14ac:dyDescent="0.25">
      <c r="A223" s="825"/>
      <c r="B223" s="827" t="s">
        <v>1866</v>
      </c>
      <c r="C223" s="825" t="s">
        <v>1892</v>
      </c>
      <c r="D223" s="1032">
        <v>9249</v>
      </c>
    </row>
    <row r="224" spans="1:4" s="33" customFormat="1" ht="30" customHeight="1" x14ac:dyDescent="0.25">
      <c r="A224" s="825"/>
      <c r="B224" s="827" t="s">
        <v>1867</v>
      </c>
      <c r="C224" s="825" t="s">
        <v>1893</v>
      </c>
      <c r="D224" s="1032">
        <v>24150</v>
      </c>
    </row>
    <row r="225" spans="1:4" s="33" customFormat="1" ht="30" customHeight="1" x14ac:dyDescent="0.25">
      <c r="A225" s="825"/>
      <c r="B225" s="827" t="s">
        <v>1868</v>
      </c>
      <c r="C225" s="825" t="s">
        <v>1894</v>
      </c>
      <c r="D225" s="1032">
        <v>12687</v>
      </c>
    </row>
    <row r="226" spans="1:4" s="33" customFormat="1" ht="30" customHeight="1" x14ac:dyDescent="0.25">
      <c r="A226" s="825"/>
      <c r="B226" s="827" t="s">
        <v>1869</v>
      </c>
      <c r="C226" s="825" t="s">
        <v>1895</v>
      </c>
      <c r="D226" s="1032">
        <v>1434</v>
      </c>
    </row>
    <row r="227" spans="1:4" s="33" customFormat="1" ht="30" customHeight="1" x14ac:dyDescent="0.25">
      <c r="A227" s="825"/>
      <c r="B227" s="827" t="s">
        <v>1870</v>
      </c>
      <c r="C227" s="825" t="s">
        <v>1896</v>
      </c>
      <c r="D227" s="1032">
        <v>12630</v>
      </c>
    </row>
    <row r="228" spans="1:4" s="33" customFormat="1" ht="30" customHeight="1" x14ac:dyDescent="0.25">
      <c r="A228" s="825"/>
      <c r="B228" s="827" t="s">
        <v>1871</v>
      </c>
      <c r="C228" s="825" t="s">
        <v>1897</v>
      </c>
      <c r="D228" s="1032">
        <v>11373</v>
      </c>
    </row>
    <row r="229" spans="1:4" s="33" customFormat="1" ht="30" customHeight="1" x14ac:dyDescent="0.25">
      <c r="A229" s="825"/>
      <c r="B229" s="827" t="s">
        <v>1872</v>
      </c>
      <c r="C229" s="825" t="s">
        <v>1898</v>
      </c>
      <c r="D229" s="1032">
        <v>12687</v>
      </c>
    </row>
    <row r="230" spans="1:4" s="33" customFormat="1" ht="30" customHeight="1" x14ac:dyDescent="0.25">
      <c r="A230" s="825"/>
      <c r="B230" s="827" t="s">
        <v>1873</v>
      </c>
      <c r="C230" s="825" t="s">
        <v>1899</v>
      </c>
      <c r="D230" s="1032">
        <v>1881</v>
      </c>
    </row>
    <row r="231" spans="1:4" s="33" customFormat="1" ht="30" customHeight="1" x14ac:dyDescent="0.25">
      <c r="A231" s="825"/>
      <c r="B231" s="827" t="s">
        <v>1874</v>
      </c>
      <c r="C231" s="825" t="s">
        <v>1900</v>
      </c>
      <c r="D231" s="1032">
        <v>16299</v>
      </c>
    </row>
    <row r="232" spans="1:4" s="33" customFormat="1" ht="30" customHeight="1" x14ac:dyDescent="0.25">
      <c r="A232" s="825"/>
      <c r="B232" s="827" t="s">
        <v>1875</v>
      </c>
      <c r="C232" s="825" t="s">
        <v>1901</v>
      </c>
      <c r="D232" s="1032">
        <v>2283</v>
      </c>
    </row>
    <row r="233" spans="1:4" s="33" customFormat="1" ht="30" customHeight="1" x14ac:dyDescent="0.25">
      <c r="A233" s="825"/>
      <c r="B233" s="827" t="s">
        <v>1876</v>
      </c>
      <c r="C233" s="825" t="s">
        <v>1902</v>
      </c>
      <c r="D233" s="1032">
        <v>2334</v>
      </c>
    </row>
    <row r="234" spans="1:4" s="33" customFormat="1" ht="30" customHeight="1" x14ac:dyDescent="0.25">
      <c r="A234" s="825"/>
      <c r="B234" s="827" t="s">
        <v>1877</v>
      </c>
      <c r="C234" s="825" t="s">
        <v>1903</v>
      </c>
      <c r="D234" s="1032">
        <v>3021</v>
      </c>
    </row>
    <row r="235" spans="1:4" s="33" customFormat="1" ht="30" customHeight="1" x14ac:dyDescent="0.25">
      <c r="A235" s="825"/>
      <c r="B235" s="827" t="s">
        <v>1878</v>
      </c>
      <c r="C235" s="825" t="s">
        <v>1904</v>
      </c>
      <c r="D235" s="1032">
        <v>2280</v>
      </c>
    </row>
    <row r="236" spans="1:4" s="33" customFormat="1" ht="30" customHeight="1" x14ac:dyDescent="0.25">
      <c r="A236" s="825"/>
      <c r="B236" s="827" t="s">
        <v>1879</v>
      </c>
      <c r="C236" s="825" t="s">
        <v>1905</v>
      </c>
      <c r="D236" s="1032">
        <v>2283</v>
      </c>
    </row>
    <row r="237" spans="1:4" s="33" customFormat="1" ht="30" customHeight="1" x14ac:dyDescent="0.25">
      <c r="A237" s="825"/>
      <c r="B237" s="827" t="s">
        <v>1880</v>
      </c>
      <c r="C237" s="825" t="s">
        <v>1906</v>
      </c>
      <c r="D237" s="1032">
        <v>2703</v>
      </c>
    </row>
    <row r="238" spans="1:4" s="33" customFormat="1" ht="30" customHeight="1" x14ac:dyDescent="0.25">
      <c r="A238" s="825"/>
      <c r="B238" s="827" t="s">
        <v>1881</v>
      </c>
      <c r="C238" s="825" t="s">
        <v>1907</v>
      </c>
      <c r="D238" s="1032">
        <v>2298</v>
      </c>
    </row>
    <row r="239" spans="1:4" s="33" customFormat="1" ht="30" customHeight="1" x14ac:dyDescent="0.25">
      <c r="A239" s="825"/>
      <c r="B239" s="827" t="s">
        <v>1882</v>
      </c>
      <c r="C239" s="825" t="s">
        <v>1908</v>
      </c>
      <c r="D239" s="1032">
        <v>1824</v>
      </c>
    </row>
    <row r="240" spans="1:4" s="33" customFormat="1" ht="30" customHeight="1" x14ac:dyDescent="0.25">
      <c r="A240" s="825"/>
      <c r="B240" s="827" t="s">
        <v>1909</v>
      </c>
      <c r="C240" s="825" t="s">
        <v>1935</v>
      </c>
      <c r="D240" s="1032">
        <v>1464</v>
      </c>
    </row>
    <row r="241" spans="1:4" s="33" customFormat="1" ht="30" customHeight="1" x14ac:dyDescent="0.25">
      <c r="A241" s="825"/>
      <c r="B241" s="827" t="s">
        <v>1910</v>
      </c>
      <c r="C241" s="825" t="s">
        <v>1936</v>
      </c>
      <c r="D241" s="1032">
        <v>2511</v>
      </c>
    </row>
    <row r="242" spans="1:4" s="33" customFormat="1" ht="30" customHeight="1" x14ac:dyDescent="0.25">
      <c r="A242" s="825"/>
      <c r="B242" s="827" t="s">
        <v>1911</v>
      </c>
      <c r="C242" s="825" t="s">
        <v>1937</v>
      </c>
      <c r="D242" s="1032">
        <v>2373</v>
      </c>
    </row>
    <row r="243" spans="1:4" s="33" customFormat="1" ht="30" customHeight="1" x14ac:dyDescent="0.25">
      <c r="A243" s="825"/>
      <c r="B243" s="827" t="s">
        <v>1912</v>
      </c>
      <c r="C243" s="825" t="s">
        <v>1938</v>
      </c>
      <c r="D243" s="1032">
        <v>1911</v>
      </c>
    </row>
    <row r="244" spans="1:4" s="33" customFormat="1" ht="30" customHeight="1" x14ac:dyDescent="0.25">
      <c r="A244" s="825"/>
      <c r="B244" s="827" t="s">
        <v>1913</v>
      </c>
      <c r="C244" s="825" t="s">
        <v>1939</v>
      </c>
      <c r="D244" s="1032">
        <v>1377</v>
      </c>
    </row>
    <row r="245" spans="1:4" s="33" customFormat="1" ht="30" customHeight="1" x14ac:dyDescent="0.25">
      <c r="A245" s="825"/>
      <c r="B245" s="827" t="s">
        <v>1914</v>
      </c>
      <c r="C245" s="825" t="s">
        <v>1940</v>
      </c>
      <c r="D245" s="1032">
        <v>2124</v>
      </c>
    </row>
    <row r="246" spans="1:4" s="33" customFormat="1" ht="30" customHeight="1" x14ac:dyDescent="0.25">
      <c r="A246" s="825"/>
      <c r="B246" s="827" t="s">
        <v>1915</v>
      </c>
      <c r="C246" s="825" t="s">
        <v>1941</v>
      </c>
      <c r="D246" s="1032">
        <v>1296</v>
      </c>
    </row>
    <row r="247" spans="1:4" s="33" customFormat="1" ht="30" customHeight="1" x14ac:dyDescent="0.25">
      <c r="A247" s="825"/>
      <c r="B247" s="827" t="s">
        <v>1916</v>
      </c>
      <c r="C247" s="825" t="s">
        <v>1942</v>
      </c>
      <c r="D247" s="1032">
        <v>1911</v>
      </c>
    </row>
    <row r="248" spans="1:4" s="33" customFormat="1" ht="30" customHeight="1" x14ac:dyDescent="0.25">
      <c r="A248" s="825"/>
      <c r="B248" s="827" t="s">
        <v>1917</v>
      </c>
      <c r="C248" s="825" t="s">
        <v>1943</v>
      </c>
      <c r="D248" s="1032">
        <v>1995</v>
      </c>
    </row>
    <row r="249" spans="1:4" s="33" customFormat="1" ht="30" customHeight="1" x14ac:dyDescent="0.25">
      <c r="A249" s="825"/>
      <c r="B249" s="827" t="s">
        <v>1918</v>
      </c>
      <c r="C249" s="825" t="s">
        <v>1944</v>
      </c>
      <c r="D249" s="1032">
        <v>1374</v>
      </c>
    </row>
    <row r="250" spans="1:4" s="33" customFormat="1" ht="30" customHeight="1" x14ac:dyDescent="0.25">
      <c r="A250" s="825"/>
      <c r="B250" s="827" t="s">
        <v>1919</v>
      </c>
      <c r="C250" s="825" t="s">
        <v>1945</v>
      </c>
      <c r="D250" s="1032">
        <v>1629</v>
      </c>
    </row>
    <row r="251" spans="1:4" s="33" customFormat="1" ht="30" customHeight="1" x14ac:dyDescent="0.25">
      <c r="A251" s="825"/>
      <c r="B251" s="827" t="s">
        <v>1920</v>
      </c>
      <c r="C251" s="825" t="s">
        <v>1946</v>
      </c>
      <c r="D251" s="1032">
        <v>1626</v>
      </c>
    </row>
    <row r="252" spans="1:4" s="33" customFormat="1" ht="30" customHeight="1" x14ac:dyDescent="0.25">
      <c r="A252" s="825"/>
      <c r="B252" s="827" t="s">
        <v>1921</v>
      </c>
      <c r="C252" s="825" t="s">
        <v>1947</v>
      </c>
      <c r="D252" s="1032">
        <v>1710</v>
      </c>
    </row>
    <row r="253" spans="1:4" s="33" customFormat="1" ht="30" customHeight="1" x14ac:dyDescent="0.25">
      <c r="A253" s="825"/>
      <c r="B253" s="827" t="s">
        <v>1922</v>
      </c>
      <c r="C253" s="825" t="s">
        <v>1948</v>
      </c>
      <c r="D253" s="1032">
        <v>1959</v>
      </c>
    </row>
    <row r="254" spans="1:4" s="33" customFormat="1" ht="30" customHeight="1" x14ac:dyDescent="0.25">
      <c r="A254" s="825"/>
      <c r="B254" s="827" t="s">
        <v>1923</v>
      </c>
      <c r="C254" s="825" t="s">
        <v>1949</v>
      </c>
      <c r="D254" s="1032">
        <v>1488</v>
      </c>
    </row>
    <row r="255" spans="1:4" s="33" customFormat="1" ht="30" customHeight="1" x14ac:dyDescent="0.25">
      <c r="A255" s="825"/>
      <c r="B255" s="827" t="s">
        <v>1924</v>
      </c>
      <c r="C255" s="825" t="s">
        <v>1950</v>
      </c>
      <c r="D255" s="1032">
        <v>1455</v>
      </c>
    </row>
    <row r="256" spans="1:4" s="33" customFormat="1" ht="30" customHeight="1" x14ac:dyDescent="0.25">
      <c r="A256" s="825"/>
      <c r="B256" s="827" t="s">
        <v>1925</v>
      </c>
      <c r="C256" s="825" t="s">
        <v>1951</v>
      </c>
      <c r="D256" s="1032">
        <v>1458</v>
      </c>
    </row>
    <row r="257" spans="1:4" s="33" customFormat="1" ht="30" customHeight="1" x14ac:dyDescent="0.25">
      <c r="A257" s="825"/>
      <c r="B257" s="827" t="s">
        <v>1926</v>
      </c>
      <c r="C257" s="825" t="s">
        <v>1952</v>
      </c>
      <c r="D257" s="1032">
        <v>1743</v>
      </c>
    </row>
    <row r="258" spans="1:4" s="33" customFormat="1" ht="30" customHeight="1" x14ac:dyDescent="0.25">
      <c r="A258" s="825"/>
      <c r="B258" s="827" t="s">
        <v>1927</v>
      </c>
      <c r="C258" s="825" t="s">
        <v>1953</v>
      </c>
      <c r="D258" s="1032">
        <v>1827</v>
      </c>
    </row>
    <row r="259" spans="1:4" s="33" customFormat="1" ht="30" customHeight="1" x14ac:dyDescent="0.25">
      <c r="A259" s="825"/>
      <c r="B259" s="827" t="s">
        <v>1928</v>
      </c>
      <c r="C259" s="825" t="s">
        <v>1954</v>
      </c>
      <c r="D259" s="1032">
        <v>2214</v>
      </c>
    </row>
    <row r="260" spans="1:4" s="33" customFormat="1" ht="30" customHeight="1" x14ac:dyDescent="0.25">
      <c r="A260" s="825"/>
      <c r="B260" s="827" t="s">
        <v>1929</v>
      </c>
      <c r="C260" s="825" t="s">
        <v>1955</v>
      </c>
      <c r="D260" s="1032">
        <v>2919</v>
      </c>
    </row>
    <row r="261" spans="1:4" s="33" customFormat="1" ht="30" customHeight="1" x14ac:dyDescent="0.25">
      <c r="A261" s="825"/>
      <c r="B261" s="827" t="s">
        <v>1930</v>
      </c>
      <c r="C261" s="825" t="s">
        <v>1956</v>
      </c>
      <c r="D261" s="1032">
        <v>1872</v>
      </c>
    </row>
    <row r="262" spans="1:4" s="33" customFormat="1" ht="30" customHeight="1" x14ac:dyDescent="0.25">
      <c r="A262" s="825"/>
      <c r="B262" s="827" t="s">
        <v>1931</v>
      </c>
      <c r="C262" s="825" t="s">
        <v>1957</v>
      </c>
      <c r="D262" s="1032">
        <v>1359</v>
      </c>
    </row>
    <row r="263" spans="1:4" s="33" customFormat="1" ht="30" customHeight="1" x14ac:dyDescent="0.25">
      <c r="A263" s="825"/>
      <c r="B263" s="827" t="s">
        <v>1932</v>
      </c>
      <c r="C263" s="825" t="s">
        <v>1958</v>
      </c>
      <c r="D263" s="1032">
        <v>1608</v>
      </c>
    </row>
    <row r="264" spans="1:4" s="33" customFormat="1" ht="30" customHeight="1" x14ac:dyDescent="0.25">
      <c r="A264" s="825"/>
      <c r="B264" s="827" t="s">
        <v>1933</v>
      </c>
      <c r="C264" s="825" t="s">
        <v>1959</v>
      </c>
      <c r="D264" s="1032">
        <v>2514</v>
      </c>
    </row>
    <row r="265" spans="1:4" s="33" customFormat="1" ht="30" customHeight="1" x14ac:dyDescent="0.25">
      <c r="A265" s="825"/>
      <c r="B265" s="827" t="s">
        <v>1934</v>
      </c>
      <c r="C265" s="825" t="s">
        <v>1960</v>
      </c>
      <c r="D265" s="1032">
        <v>2112</v>
      </c>
    </row>
    <row r="266" spans="1:4" s="33" customFormat="1" ht="30" customHeight="1" x14ac:dyDescent="0.25">
      <c r="A266" s="825"/>
      <c r="B266" s="827" t="s">
        <v>1961</v>
      </c>
      <c r="C266" s="825" t="s">
        <v>1987</v>
      </c>
      <c r="D266" s="1032">
        <v>1914</v>
      </c>
    </row>
    <row r="267" spans="1:4" s="33" customFormat="1" ht="30" customHeight="1" x14ac:dyDescent="0.25">
      <c r="A267" s="825"/>
      <c r="B267" s="827" t="s">
        <v>1962</v>
      </c>
      <c r="C267" s="825" t="s">
        <v>1988</v>
      </c>
      <c r="D267" s="1032">
        <v>1911</v>
      </c>
    </row>
    <row r="268" spans="1:4" s="33" customFormat="1" ht="30" customHeight="1" x14ac:dyDescent="0.25">
      <c r="A268" s="825"/>
      <c r="B268" s="827" t="s">
        <v>1963</v>
      </c>
      <c r="C268" s="825" t="s">
        <v>1989</v>
      </c>
      <c r="D268" s="1032">
        <v>1914</v>
      </c>
    </row>
    <row r="269" spans="1:4" s="33" customFormat="1" ht="30" customHeight="1" x14ac:dyDescent="0.25">
      <c r="A269" s="825"/>
      <c r="B269" s="827" t="s">
        <v>1964</v>
      </c>
      <c r="C269" s="825" t="s">
        <v>1990</v>
      </c>
      <c r="D269" s="1032">
        <v>2814</v>
      </c>
    </row>
    <row r="270" spans="1:4" s="33" customFormat="1" ht="30" customHeight="1" x14ac:dyDescent="0.25">
      <c r="A270" s="825"/>
      <c r="B270" s="827" t="s">
        <v>1965</v>
      </c>
      <c r="C270" s="825" t="s">
        <v>1991</v>
      </c>
      <c r="D270" s="1032">
        <v>2700</v>
      </c>
    </row>
    <row r="271" spans="1:4" s="33" customFormat="1" ht="30" customHeight="1" x14ac:dyDescent="0.25">
      <c r="A271" s="825"/>
      <c r="B271" s="827" t="s">
        <v>1966</v>
      </c>
      <c r="C271" s="825" t="s">
        <v>1992</v>
      </c>
      <c r="D271" s="1032">
        <v>1911</v>
      </c>
    </row>
    <row r="272" spans="1:4" s="33" customFormat="1" ht="30" customHeight="1" x14ac:dyDescent="0.25">
      <c r="A272" s="825"/>
      <c r="B272" s="827" t="s">
        <v>1967</v>
      </c>
      <c r="C272" s="825" t="s">
        <v>1993</v>
      </c>
      <c r="D272" s="1032">
        <v>1794</v>
      </c>
    </row>
    <row r="273" spans="1:4" s="33" customFormat="1" ht="30" customHeight="1" x14ac:dyDescent="0.25">
      <c r="A273" s="825"/>
      <c r="B273" s="827" t="s">
        <v>1968</v>
      </c>
      <c r="C273" s="825" t="s">
        <v>1994</v>
      </c>
      <c r="D273" s="1032">
        <v>2814</v>
      </c>
    </row>
    <row r="274" spans="1:4" s="33" customFormat="1" ht="30" customHeight="1" x14ac:dyDescent="0.25">
      <c r="A274" s="825"/>
      <c r="B274" s="827" t="s">
        <v>1969</v>
      </c>
      <c r="C274" s="825" t="s">
        <v>1995</v>
      </c>
      <c r="D274" s="1032">
        <v>1914</v>
      </c>
    </row>
    <row r="275" spans="1:4" s="33" customFormat="1" ht="30" customHeight="1" x14ac:dyDescent="0.25">
      <c r="A275" s="825"/>
      <c r="B275" s="827" t="s">
        <v>1970</v>
      </c>
      <c r="C275" s="825" t="s">
        <v>1996</v>
      </c>
      <c r="D275" s="1032">
        <v>1911</v>
      </c>
    </row>
    <row r="276" spans="1:4" s="33" customFormat="1" ht="30" customHeight="1" x14ac:dyDescent="0.25">
      <c r="A276" s="825"/>
      <c r="B276" s="827" t="s">
        <v>1971</v>
      </c>
      <c r="C276" s="825" t="s">
        <v>1997</v>
      </c>
      <c r="D276" s="1032">
        <v>2514</v>
      </c>
    </row>
    <row r="277" spans="1:4" s="33" customFormat="1" ht="30" customHeight="1" x14ac:dyDescent="0.25">
      <c r="A277" s="825"/>
      <c r="B277" s="827" t="s">
        <v>1972</v>
      </c>
      <c r="C277" s="825" t="s">
        <v>1998</v>
      </c>
      <c r="D277" s="1032">
        <v>1911</v>
      </c>
    </row>
    <row r="278" spans="1:4" s="33" customFormat="1" ht="30" customHeight="1" x14ac:dyDescent="0.25">
      <c r="A278" s="825"/>
      <c r="B278" s="827" t="s">
        <v>1973</v>
      </c>
      <c r="C278" s="825" t="s">
        <v>1999</v>
      </c>
      <c r="D278" s="1032">
        <v>2133</v>
      </c>
    </row>
    <row r="279" spans="1:4" s="33" customFormat="1" ht="30" customHeight="1" x14ac:dyDescent="0.25">
      <c r="A279" s="825"/>
      <c r="B279" s="827" t="s">
        <v>1974</v>
      </c>
      <c r="C279" s="825" t="s">
        <v>2000</v>
      </c>
      <c r="D279" s="1032">
        <v>2289</v>
      </c>
    </row>
    <row r="280" spans="1:4" s="33" customFormat="1" ht="30" customHeight="1" x14ac:dyDescent="0.25">
      <c r="A280" s="825"/>
      <c r="B280" s="827" t="s">
        <v>1975</v>
      </c>
      <c r="C280" s="825" t="s">
        <v>2001</v>
      </c>
      <c r="D280" s="1032">
        <v>1914</v>
      </c>
    </row>
    <row r="281" spans="1:4" s="33" customFormat="1" ht="30" customHeight="1" x14ac:dyDescent="0.25">
      <c r="A281" s="825"/>
      <c r="B281" s="827" t="s">
        <v>1976</v>
      </c>
      <c r="C281" s="825" t="s">
        <v>2002</v>
      </c>
      <c r="D281" s="1032">
        <v>2481</v>
      </c>
    </row>
    <row r="282" spans="1:4" s="33" customFormat="1" ht="30" customHeight="1" x14ac:dyDescent="0.25">
      <c r="A282" s="825"/>
      <c r="B282" s="827" t="s">
        <v>1977</v>
      </c>
      <c r="C282" s="825" t="s">
        <v>2003</v>
      </c>
      <c r="D282" s="1032">
        <v>2034</v>
      </c>
    </row>
    <row r="283" spans="1:4" s="33" customFormat="1" ht="30" customHeight="1" x14ac:dyDescent="0.25">
      <c r="A283" s="825"/>
      <c r="B283" s="827" t="s">
        <v>1978</v>
      </c>
      <c r="C283" s="825" t="s">
        <v>2004</v>
      </c>
      <c r="D283" s="1032">
        <v>2814</v>
      </c>
    </row>
    <row r="284" spans="1:4" s="33" customFormat="1" ht="30" customHeight="1" x14ac:dyDescent="0.25">
      <c r="A284" s="825"/>
      <c r="B284" s="827" t="s">
        <v>1979</v>
      </c>
      <c r="C284" s="825" t="s">
        <v>2005</v>
      </c>
      <c r="D284" s="1032">
        <v>2514</v>
      </c>
    </row>
    <row r="285" spans="1:4" s="33" customFormat="1" ht="30" customHeight="1" x14ac:dyDescent="0.25">
      <c r="A285" s="825"/>
      <c r="B285" s="827" t="s">
        <v>1980</v>
      </c>
      <c r="C285" s="825" t="s">
        <v>2006</v>
      </c>
      <c r="D285" s="1032">
        <v>2409</v>
      </c>
    </row>
    <row r="286" spans="1:4" s="33" customFormat="1" ht="30" customHeight="1" x14ac:dyDescent="0.25">
      <c r="A286" s="825"/>
      <c r="B286" s="827" t="s">
        <v>1981</v>
      </c>
      <c r="C286" s="825" t="s">
        <v>2007</v>
      </c>
      <c r="D286" s="1032">
        <v>2043</v>
      </c>
    </row>
    <row r="287" spans="1:4" s="33" customFormat="1" ht="30" customHeight="1" x14ac:dyDescent="0.25">
      <c r="A287" s="825"/>
      <c r="B287" s="827" t="s">
        <v>1982</v>
      </c>
      <c r="C287" s="825" t="s">
        <v>2008</v>
      </c>
      <c r="D287" s="1032">
        <v>2739</v>
      </c>
    </row>
    <row r="288" spans="1:4" s="33" customFormat="1" ht="30" customHeight="1" x14ac:dyDescent="0.25">
      <c r="A288" s="825"/>
      <c r="B288" s="827" t="s">
        <v>1983</v>
      </c>
      <c r="C288" s="825" t="s">
        <v>2009</v>
      </c>
      <c r="D288" s="1032">
        <v>1914</v>
      </c>
    </row>
    <row r="289" spans="1:4" s="33" customFormat="1" ht="30" customHeight="1" x14ac:dyDescent="0.25">
      <c r="A289" s="825"/>
      <c r="B289" s="827" t="s">
        <v>1984</v>
      </c>
      <c r="C289" s="825" t="s">
        <v>2010</v>
      </c>
      <c r="D289" s="1032">
        <v>2124</v>
      </c>
    </row>
    <row r="290" spans="1:4" s="33" customFormat="1" ht="30" customHeight="1" x14ac:dyDescent="0.25">
      <c r="A290" s="825"/>
      <c r="B290" s="827" t="s">
        <v>1985</v>
      </c>
      <c r="C290" s="825" t="s">
        <v>2011</v>
      </c>
      <c r="D290" s="1032">
        <v>2367</v>
      </c>
    </row>
    <row r="291" spans="1:4" s="33" customFormat="1" ht="30" customHeight="1" x14ac:dyDescent="0.25">
      <c r="A291" s="825"/>
      <c r="B291" s="827" t="s">
        <v>1986</v>
      </c>
      <c r="C291" s="825" t="s">
        <v>2012</v>
      </c>
      <c r="D291" s="1032">
        <v>2214</v>
      </c>
    </row>
    <row r="292" spans="1:4" s="33" customFormat="1" ht="30" customHeight="1" x14ac:dyDescent="0.25">
      <c r="A292" s="825"/>
      <c r="B292" s="827" t="s">
        <v>2013</v>
      </c>
      <c r="C292" s="825" t="s">
        <v>2039</v>
      </c>
      <c r="D292" s="1032">
        <v>2925</v>
      </c>
    </row>
    <row r="293" spans="1:4" s="33" customFormat="1" ht="30" customHeight="1" x14ac:dyDescent="0.25">
      <c r="A293" s="825"/>
      <c r="B293" s="827" t="s">
        <v>2014</v>
      </c>
      <c r="C293" s="825" t="s">
        <v>2040</v>
      </c>
      <c r="D293" s="1032">
        <v>1911</v>
      </c>
    </row>
    <row r="294" spans="1:4" s="33" customFormat="1" ht="30" customHeight="1" x14ac:dyDescent="0.25">
      <c r="A294" s="825"/>
      <c r="B294" s="827" t="s">
        <v>2015</v>
      </c>
      <c r="C294" s="825" t="s">
        <v>2041</v>
      </c>
      <c r="D294" s="1032">
        <v>1377</v>
      </c>
    </row>
    <row r="295" spans="1:4" s="33" customFormat="1" ht="30" customHeight="1" x14ac:dyDescent="0.25">
      <c r="A295" s="825"/>
      <c r="B295" s="827" t="s">
        <v>2016</v>
      </c>
      <c r="C295" s="825" t="s">
        <v>2041</v>
      </c>
      <c r="D295" s="1032">
        <v>1209</v>
      </c>
    </row>
    <row r="296" spans="1:4" s="33" customFormat="1" ht="30" customHeight="1" x14ac:dyDescent="0.25">
      <c r="A296" s="825"/>
      <c r="B296" s="827" t="s">
        <v>2017</v>
      </c>
      <c r="C296" s="825" t="s">
        <v>2042</v>
      </c>
      <c r="D296" s="1032">
        <v>2817</v>
      </c>
    </row>
    <row r="297" spans="1:4" s="33" customFormat="1" ht="30" customHeight="1" x14ac:dyDescent="0.25">
      <c r="A297" s="825"/>
      <c r="B297" s="827" t="s">
        <v>2018</v>
      </c>
      <c r="C297" s="825" t="s">
        <v>2043</v>
      </c>
      <c r="D297" s="1032">
        <v>1914</v>
      </c>
    </row>
    <row r="298" spans="1:4" s="33" customFormat="1" ht="30" customHeight="1" x14ac:dyDescent="0.25">
      <c r="A298" s="825"/>
      <c r="B298" s="827" t="s">
        <v>2019</v>
      </c>
      <c r="C298" s="825" t="s">
        <v>2044</v>
      </c>
      <c r="D298" s="1032">
        <v>1914</v>
      </c>
    </row>
    <row r="299" spans="1:4" s="33" customFormat="1" ht="30" customHeight="1" x14ac:dyDescent="0.25">
      <c r="A299" s="825"/>
      <c r="B299" s="827" t="s">
        <v>2020</v>
      </c>
      <c r="C299" s="825" t="s">
        <v>2045</v>
      </c>
      <c r="D299" s="1032">
        <v>2364</v>
      </c>
    </row>
    <row r="300" spans="1:4" s="33" customFormat="1" ht="30" customHeight="1" x14ac:dyDescent="0.25">
      <c r="A300" s="825"/>
      <c r="B300" s="827" t="s">
        <v>2021</v>
      </c>
      <c r="C300" s="825" t="s">
        <v>2046</v>
      </c>
      <c r="D300" s="1032">
        <v>1887</v>
      </c>
    </row>
    <row r="301" spans="1:4" s="33" customFormat="1" ht="30" customHeight="1" x14ac:dyDescent="0.25">
      <c r="A301" s="825"/>
      <c r="B301" s="827" t="s">
        <v>2022</v>
      </c>
      <c r="C301" s="825" t="s">
        <v>2047</v>
      </c>
      <c r="D301" s="1032">
        <v>1911</v>
      </c>
    </row>
    <row r="302" spans="1:4" s="33" customFormat="1" ht="30" customHeight="1" x14ac:dyDescent="0.25">
      <c r="A302" s="825"/>
      <c r="B302" s="827" t="s">
        <v>2023</v>
      </c>
      <c r="C302" s="825" t="s">
        <v>2048</v>
      </c>
      <c r="D302" s="1032">
        <v>2514</v>
      </c>
    </row>
    <row r="303" spans="1:4" s="33" customFormat="1" ht="30" customHeight="1" x14ac:dyDescent="0.25">
      <c r="A303" s="825"/>
      <c r="B303" s="827" t="s">
        <v>2024</v>
      </c>
      <c r="C303" s="825" t="s">
        <v>2049</v>
      </c>
      <c r="D303" s="1032">
        <v>2925</v>
      </c>
    </row>
    <row r="304" spans="1:4" s="33" customFormat="1" ht="30" customHeight="1" x14ac:dyDescent="0.25">
      <c r="A304" s="825"/>
      <c r="B304" s="827" t="s">
        <v>2025</v>
      </c>
      <c r="C304" s="825" t="s">
        <v>2050</v>
      </c>
      <c r="D304" s="1032">
        <v>2043</v>
      </c>
    </row>
    <row r="305" spans="1:4" s="33" customFormat="1" ht="30" customHeight="1" x14ac:dyDescent="0.25">
      <c r="A305" s="825"/>
      <c r="B305" s="827" t="s">
        <v>2026</v>
      </c>
      <c r="C305" s="825" t="s">
        <v>2051</v>
      </c>
      <c r="D305" s="1032">
        <v>2214</v>
      </c>
    </row>
    <row r="306" spans="1:4" s="33" customFormat="1" ht="30" customHeight="1" x14ac:dyDescent="0.25">
      <c r="A306" s="825"/>
      <c r="B306" s="827" t="s">
        <v>2027</v>
      </c>
      <c r="C306" s="825" t="s">
        <v>2052</v>
      </c>
      <c r="D306" s="1032">
        <v>2367</v>
      </c>
    </row>
    <row r="307" spans="1:4" s="33" customFormat="1" ht="30" customHeight="1" x14ac:dyDescent="0.25">
      <c r="A307" s="825"/>
      <c r="B307" s="827" t="s">
        <v>2028</v>
      </c>
      <c r="C307" s="825" t="s">
        <v>2053</v>
      </c>
      <c r="D307" s="1032">
        <v>2511</v>
      </c>
    </row>
    <row r="308" spans="1:4" s="33" customFormat="1" ht="30" customHeight="1" x14ac:dyDescent="0.25">
      <c r="A308" s="825"/>
      <c r="B308" s="827" t="s">
        <v>2029</v>
      </c>
      <c r="C308" s="825" t="s">
        <v>2054</v>
      </c>
      <c r="D308" s="1032">
        <v>2217</v>
      </c>
    </row>
    <row r="309" spans="1:4" s="33" customFormat="1" ht="30" customHeight="1" x14ac:dyDescent="0.25">
      <c r="A309" s="825"/>
      <c r="B309" s="827" t="s">
        <v>2030</v>
      </c>
      <c r="C309" s="825" t="s">
        <v>2055</v>
      </c>
      <c r="D309" s="1032">
        <v>2214</v>
      </c>
    </row>
    <row r="310" spans="1:4" s="33" customFormat="1" ht="30" customHeight="1" x14ac:dyDescent="0.25">
      <c r="A310" s="825"/>
      <c r="B310" s="827" t="s">
        <v>2031</v>
      </c>
      <c r="C310" s="825" t="s">
        <v>2056</v>
      </c>
      <c r="D310" s="1032">
        <v>1818</v>
      </c>
    </row>
    <row r="311" spans="1:4" s="33" customFormat="1" ht="30" customHeight="1" x14ac:dyDescent="0.25">
      <c r="A311" s="825"/>
      <c r="B311" s="827" t="s">
        <v>2032</v>
      </c>
      <c r="C311" s="825" t="s">
        <v>2057</v>
      </c>
      <c r="D311" s="1032">
        <v>2214</v>
      </c>
    </row>
    <row r="312" spans="1:4" s="33" customFormat="1" ht="30" customHeight="1" x14ac:dyDescent="0.25">
      <c r="A312" s="825"/>
      <c r="B312" s="827" t="s">
        <v>2033</v>
      </c>
      <c r="C312" s="825" t="s">
        <v>2058</v>
      </c>
      <c r="D312" s="1032">
        <v>1914</v>
      </c>
    </row>
    <row r="313" spans="1:4" s="33" customFormat="1" ht="30" customHeight="1" x14ac:dyDescent="0.25">
      <c r="A313" s="825"/>
      <c r="B313" s="827" t="s">
        <v>2034</v>
      </c>
      <c r="C313" s="825" t="s">
        <v>2059</v>
      </c>
      <c r="D313" s="1032">
        <v>2166</v>
      </c>
    </row>
    <row r="314" spans="1:4" s="33" customFormat="1" ht="30" customHeight="1" x14ac:dyDescent="0.25">
      <c r="A314" s="825"/>
      <c r="B314" s="827" t="s">
        <v>2035</v>
      </c>
      <c r="C314" s="825" t="s">
        <v>2060</v>
      </c>
      <c r="D314" s="1032">
        <v>2826</v>
      </c>
    </row>
    <row r="315" spans="1:4" s="33" customFormat="1" ht="30" customHeight="1" x14ac:dyDescent="0.25">
      <c r="A315" s="825"/>
      <c r="B315" s="827" t="s">
        <v>2036</v>
      </c>
      <c r="C315" s="825" t="s">
        <v>2061</v>
      </c>
      <c r="D315" s="1032">
        <v>2556</v>
      </c>
    </row>
    <row r="316" spans="1:4" s="33" customFormat="1" ht="30" customHeight="1" x14ac:dyDescent="0.25">
      <c r="A316" s="825"/>
      <c r="B316" s="827" t="s">
        <v>2037</v>
      </c>
      <c r="C316" s="825" t="s">
        <v>2062</v>
      </c>
      <c r="D316" s="1032">
        <v>1626</v>
      </c>
    </row>
    <row r="317" spans="1:4" s="33" customFormat="1" ht="30" customHeight="1" x14ac:dyDescent="0.25">
      <c r="A317" s="825"/>
      <c r="B317" s="827" t="s">
        <v>2038</v>
      </c>
      <c r="C317" s="825" t="s">
        <v>2063</v>
      </c>
      <c r="D317" s="1032">
        <v>1911</v>
      </c>
    </row>
    <row r="318" spans="1:4" s="33" customFormat="1" ht="30" customHeight="1" x14ac:dyDescent="0.25">
      <c r="A318" s="825"/>
      <c r="B318" s="827" t="s">
        <v>2064</v>
      </c>
      <c r="C318" s="825" t="s">
        <v>2090</v>
      </c>
      <c r="D318" s="1032">
        <v>2550</v>
      </c>
    </row>
    <row r="319" spans="1:4" s="33" customFormat="1" ht="30" customHeight="1" x14ac:dyDescent="0.25">
      <c r="A319" s="825"/>
      <c r="B319" s="827" t="s">
        <v>2065</v>
      </c>
      <c r="C319" s="825" t="s">
        <v>2091</v>
      </c>
      <c r="D319" s="1032">
        <v>2916</v>
      </c>
    </row>
    <row r="320" spans="1:4" s="33" customFormat="1" ht="30" customHeight="1" x14ac:dyDescent="0.25">
      <c r="A320" s="825"/>
      <c r="B320" s="827" t="s">
        <v>2066</v>
      </c>
      <c r="C320" s="825" t="s">
        <v>2092</v>
      </c>
      <c r="D320" s="1032">
        <v>1611</v>
      </c>
    </row>
    <row r="321" spans="1:4" s="33" customFormat="1" ht="30" customHeight="1" x14ac:dyDescent="0.25">
      <c r="A321" s="825"/>
      <c r="B321" s="827" t="s">
        <v>2067</v>
      </c>
      <c r="C321" s="825" t="s">
        <v>2093</v>
      </c>
      <c r="D321" s="1032">
        <v>1911</v>
      </c>
    </row>
    <row r="322" spans="1:4" s="33" customFormat="1" ht="30" customHeight="1" x14ac:dyDescent="0.25">
      <c r="A322" s="825"/>
      <c r="B322" s="827" t="s">
        <v>2068</v>
      </c>
      <c r="C322" s="825" t="s">
        <v>2094</v>
      </c>
      <c r="D322" s="1032">
        <v>2217</v>
      </c>
    </row>
    <row r="323" spans="1:4" s="33" customFormat="1" ht="30" customHeight="1" x14ac:dyDescent="0.25">
      <c r="A323" s="825"/>
      <c r="B323" s="827" t="s">
        <v>2069</v>
      </c>
      <c r="C323" s="825" t="s">
        <v>2095</v>
      </c>
      <c r="D323" s="1032">
        <v>1872</v>
      </c>
    </row>
    <row r="324" spans="1:4" s="33" customFormat="1" ht="30" customHeight="1" x14ac:dyDescent="0.25">
      <c r="A324" s="825"/>
      <c r="B324" s="827" t="s">
        <v>2070</v>
      </c>
      <c r="C324" s="825" t="s">
        <v>2096</v>
      </c>
      <c r="D324" s="1032">
        <v>1794</v>
      </c>
    </row>
    <row r="325" spans="1:4" s="33" customFormat="1" ht="30" customHeight="1" x14ac:dyDescent="0.25">
      <c r="A325" s="825"/>
      <c r="B325" s="827" t="s">
        <v>2071</v>
      </c>
      <c r="C325" s="825" t="s">
        <v>2097</v>
      </c>
      <c r="D325" s="1032">
        <v>2778</v>
      </c>
    </row>
    <row r="326" spans="1:4" s="33" customFormat="1" ht="30" customHeight="1" x14ac:dyDescent="0.25">
      <c r="A326" s="825"/>
      <c r="B326" s="827" t="s">
        <v>2072</v>
      </c>
      <c r="C326" s="825" t="s">
        <v>2098</v>
      </c>
      <c r="D326" s="1032">
        <v>1629</v>
      </c>
    </row>
    <row r="327" spans="1:4" s="33" customFormat="1" ht="30" customHeight="1" x14ac:dyDescent="0.25">
      <c r="A327" s="825"/>
      <c r="B327" s="827" t="s">
        <v>2073</v>
      </c>
      <c r="C327" s="825" t="s">
        <v>2099</v>
      </c>
      <c r="D327" s="1032">
        <v>2031</v>
      </c>
    </row>
    <row r="328" spans="1:4" s="33" customFormat="1" ht="30" customHeight="1" x14ac:dyDescent="0.25">
      <c r="A328" s="825"/>
      <c r="B328" s="827" t="s">
        <v>2074</v>
      </c>
      <c r="C328" s="825" t="s">
        <v>2100</v>
      </c>
      <c r="D328" s="1032">
        <v>1710</v>
      </c>
    </row>
    <row r="329" spans="1:4" s="33" customFormat="1" ht="30" customHeight="1" x14ac:dyDescent="0.25">
      <c r="A329" s="825"/>
      <c r="B329" s="827" t="s">
        <v>2075</v>
      </c>
      <c r="C329" s="825" t="s">
        <v>2101</v>
      </c>
      <c r="D329" s="1032">
        <v>1608</v>
      </c>
    </row>
    <row r="330" spans="1:4" s="33" customFormat="1" ht="30" customHeight="1" x14ac:dyDescent="0.25">
      <c r="A330" s="825"/>
      <c r="B330" s="827" t="s">
        <v>2076</v>
      </c>
      <c r="C330" s="825" t="s">
        <v>2102</v>
      </c>
      <c r="D330" s="1032">
        <v>1611</v>
      </c>
    </row>
    <row r="331" spans="1:4" s="33" customFormat="1" ht="30" customHeight="1" x14ac:dyDescent="0.25">
      <c r="A331" s="825"/>
      <c r="B331" s="827" t="s">
        <v>2077</v>
      </c>
      <c r="C331" s="825" t="s">
        <v>2103</v>
      </c>
      <c r="D331" s="1032">
        <v>2814</v>
      </c>
    </row>
    <row r="332" spans="1:4" s="33" customFormat="1" ht="30" customHeight="1" x14ac:dyDescent="0.25">
      <c r="A332" s="825"/>
      <c r="B332" s="827" t="s">
        <v>2078</v>
      </c>
      <c r="C332" s="825" t="s">
        <v>2104</v>
      </c>
      <c r="D332" s="1032">
        <v>2514</v>
      </c>
    </row>
    <row r="333" spans="1:4" s="33" customFormat="1" ht="30" customHeight="1" x14ac:dyDescent="0.25">
      <c r="A333" s="825"/>
      <c r="B333" s="827" t="s">
        <v>2079</v>
      </c>
      <c r="C333" s="825" t="s">
        <v>2105</v>
      </c>
      <c r="D333" s="1032">
        <v>1911</v>
      </c>
    </row>
    <row r="334" spans="1:4" s="33" customFormat="1" ht="30" customHeight="1" x14ac:dyDescent="0.25">
      <c r="A334" s="825"/>
      <c r="B334" s="827" t="s">
        <v>2080</v>
      </c>
      <c r="C334" s="825" t="s">
        <v>2106</v>
      </c>
      <c r="D334" s="1032">
        <v>1914</v>
      </c>
    </row>
    <row r="335" spans="1:4" s="33" customFormat="1" ht="30" customHeight="1" x14ac:dyDescent="0.25">
      <c r="A335" s="825"/>
      <c r="B335" s="827" t="s">
        <v>2081</v>
      </c>
      <c r="C335" s="825" t="s">
        <v>2106</v>
      </c>
      <c r="D335" s="1032">
        <v>1911</v>
      </c>
    </row>
    <row r="336" spans="1:4" s="33" customFormat="1" ht="30" customHeight="1" x14ac:dyDescent="0.25">
      <c r="A336" s="825"/>
      <c r="B336" s="827" t="s">
        <v>2082</v>
      </c>
      <c r="C336" s="825" t="s">
        <v>2107</v>
      </c>
      <c r="D336" s="1032">
        <v>1812</v>
      </c>
    </row>
    <row r="337" spans="1:4" s="33" customFormat="1" ht="30" customHeight="1" x14ac:dyDescent="0.25">
      <c r="A337" s="825"/>
      <c r="B337" s="827" t="s">
        <v>2083</v>
      </c>
      <c r="C337" s="825" t="s">
        <v>2108</v>
      </c>
      <c r="D337" s="1032">
        <v>2214</v>
      </c>
    </row>
    <row r="338" spans="1:4" s="33" customFormat="1" ht="30" customHeight="1" x14ac:dyDescent="0.25">
      <c r="A338" s="825"/>
      <c r="B338" s="827" t="s">
        <v>2084</v>
      </c>
      <c r="C338" s="825" t="s">
        <v>2109</v>
      </c>
      <c r="D338" s="1032">
        <v>1791</v>
      </c>
    </row>
    <row r="339" spans="1:4" s="33" customFormat="1" ht="30" customHeight="1" x14ac:dyDescent="0.25">
      <c r="A339" s="825"/>
      <c r="B339" s="827" t="s">
        <v>2085</v>
      </c>
      <c r="C339" s="825" t="s">
        <v>2110</v>
      </c>
      <c r="D339" s="1032">
        <v>1671</v>
      </c>
    </row>
    <row r="340" spans="1:4" s="33" customFormat="1" ht="30" customHeight="1" x14ac:dyDescent="0.25">
      <c r="A340" s="825"/>
      <c r="B340" s="827" t="s">
        <v>2086</v>
      </c>
      <c r="C340" s="825" t="s">
        <v>2111</v>
      </c>
      <c r="D340" s="1032">
        <v>1791</v>
      </c>
    </row>
    <row r="341" spans="1:4" s="33" customFormat="1" ht="30" customHeight="1" x14ac:dyDescent="0.25">
      <c r="A341" s="825"/>
      <c r="B341" s="827" t="s">
        <v>2087</v>
      </c>
      <c r="C341" s="825" t="s">
        <v>2112</v>
      </c>
      <c r="D341" s="1032">
        <v>1788</v>
      </c>
    </row>
    <row r="342" spans="1:4" s="33" customFormat="1" ht="30" customHeight="1" x14ac:dyDescent="0.25">
      <c r="A342" s="825"/>
      <c r="B342" s="827" t="s">
        <v>2088</v>
      </c>
      <c r="C342" s="825" t="s">
        <v>2113</v>
      </c>
      <c r="D342" s="1032">
        <v>1611</v>
      </c>
    </row>
    <row r="343" spans="1:4" s="33" customFormat="1" ht="30" customHeight="1" x14ac:dyDescent="0.25">
      <c r="A343" s="825"/>
      <c r="B343" s="827" t="s">
        <v>2089</v>
      </c>
      <c r="C343" s="825" t="s">
        <v>2114</v>
      </c>
      <c r="D343" s="1032">
        <v>1608</v>
      </c>
    </row>
    <row r="344" spans="1:4" s="33" customFormat="1" ht="30" customHeight="1" x14ac:dyDescent="0.25">
      <c r="A344" s="825"/>
      <c r="B344" s="827" t="s">
        <v>2115</v>
      </c>
      <c r="C344" s="825" t="s">
        <v>2141</v>
      </c>
      <c r="D344" s="1032">
        <v>1611</v>
      </c>
    </row>
    <row r="345" spans="1:4" s="33" customFormat="1" ht="30" customHeight="1" x14ac:dyDescent="0.25">
      <c r="A345" s="825"/>
      <c r="B345" s="827" t="s">
        <v>2116</v>
      </c>
      <c r="C345" s="825" t="s">
        <v>2142</v>
      </c>
      <c r="D345" s="1032">
        <v>1911</v>
      </c>
    </row>
    <row r="346" spans="1:4" s="33" customFormat="1" ht="30" customHeight="1" x14ac:dyDescent="0.25">
      <c r="A346" s="825"/>
      <c r="B346" s="827" t="s">
        <v>2117</v>
      </c>
      <c r="C346" s="825" t="s">
        <v>2143</v>
      </c>
      <c r="D346" s="1032">
        <v>1914</v>
      </c>
    </row>
    <row r="347" spans="1:4" s="33" customFormat="1" ht="30" customHeight="1" x14ac:dyDescent="0.25">
      <c r="A347" s="825"/>
      <c r="B347" s="827" t="s">
        <v>2118</v>
      </c>
      <c r="C347" s="825" t="s">
        <v>2144</v>
      </c>
      <c r="D347" s="1032">
        <v>1608</v>
      </c>
    </row>
    <row r="348" spans="1:4" s="33" customFormat="1" ht="30" customHeight="1" x14ac:dyDescent="0.25">
      <c r="A348" s="825"/>
      <c r="B348" s="827" t="s">
        <v>2119</v>
      </c>
      <c r="C348" s="825" t="s">
        <v>2145</v>
      </c>
      <c r="D348" s="1032">
        <v>1311</v>
      </c>
    </row>
    <row r="349" spans="1:4" s="33" customFormat="1" ht="30" customHeight="1" x14ac:dyDescent="0.25">
      <c r="A349" s="825"/>
      <c r="B349" s="827" t="s">
        <v>2120</v>
      </c>
      <c r="C349" s="825" t="s">
        <v>2146</v>
      </c>
      <c r="D349" s="1032">
        <v>1911</v>
      </c>
    </row>
    <row r="350" spans="1:4" s="33" customFormat="1" ht="30" customHeight="1" x14ac:dyDescent="0.25">
      <c r="A350" s="825"/>
      <c r="B350" s="827" t="s">
        <v>2121</v>
      </c>
      <c r="C350" s="825" t="s">
        <v>2147</v>
      </c>
      <c r="D350" s="1032">
        <v>1611</v>
      </c>
    </row>
    <row r="351" spans="1:4" s="33" customFormat="1" ht="30" customHeight="1" x14ac:dyDescent="0.25">
      <c r="A351" s="825"/>
      <c r="B351" s="827" t="s">
        <v>2122</v>
      </c>
      <c r="C351" s="825" t="s">
        <v>2148</v>
      </c>
      <c r="D351" s="1032">
        <v>2031</v>
      </c>
    </row>
    <row r="352" spans="1:4" s="33" customFormat="1" ht="30" customHeight="1" x14ac:dyDescent="0.25">
      <c r="A352" s="825"/>
      <c r="B352" s="827" t="s">
        <v>2123</v>
      </c>
      <c r="C352" s="825" t="s">
        <v>2149</v>
      </c>
      <c r="D352" s="1032">
        <v>1914</v>
      </c>
    </row>
    <row r="353" spans="1:4" s="33" customFormat="1" ht="30" customHeight="1" x14ac:dyDescent="0.25">
      <c r="A353" s="825"/>
      <c r="B353" s="827" t="s">
        <v>2124</v>
      </c>
      <c r="C353" s="825" t="s">
        <v>2150</v>
      </c>
      <c r="D353" s="1032">
        <v>1911</v>
      </c>
    </row>
    <row r="354" spans="1:4" s="33" customFormat="1" ht="30" customHeight="1" x14ac:dyDescent="0.25">
      <c r="A354" s="825"/>
      <c r="B354" s="827" t="s">
        <v>2125</v>
      </c>
      <c r="C354" s="825" t="s">
        <v>2151</v>
      </c>
      <c r="D354" s="1032">
        <v>1914</v>
      </c>
    </row>
    <row r="355" spans="1:4" s="33" customFormat="1" ht="30" customHeight="1" x14ac:dyDescent="0.25">
      <c r="A355" s="825"/>
      <c r="B355" s="827" t="s">
        <v>2126</v>
      </c>
      <c r="C355" s="825" t="s">
        <v>2152</v>
      </c>
      <c r="D355" s="1032">
        <v>2589</v>
      </c>
    </row>
    <row r="356" spans="1:4" s="33" customFormat="1" ht="30" customHeight="1" x14ac:dyDescent="0.25">
      <c r="A356" s="825"/>
      <c r="B356" s="827" t="s">
        <v>2127</v>
      </c>
      <c r="C356" s="825" t="s">
        <v>2153</v>
      </c>
      <c r="D356" s="1032">
        <v>1611</v>
      </c>
    </row>
    <row r="357" spans="1:4" s="33" customFormat="1" ht="30" customHeight="1" x14ac:dyDescent="0.25">
      <c r="A357" s="825"/>
      <c r="B357" s="827" t="s">
        <v>2128</v>
      </c>
      <c r="C357" s="825" t="s">
        <v>2154</v>
      </c>
      <c r="D357" s="1032">
        <v>2814</v>
      </c>
    </row>
    <row r="358" spans="1:4" s="33" customFormat="1" ht="30" customHeight="1" x14ac:dyDescent="0.25">
      <c r="A358" s="825"/>
      <c r="B358" s="827" t="s">
        <v>2129</v>
      </c>
      <c r="C358" s="825" t="s">
        <v>2155</v>
      </c>
      <c r="D358" s="1032">
        <v>1794</v>
      </c>
    </row>
    <row r="359" spans="1:4" s="33" customFormat="1" ht="30" customHeight="1" x14ac:dyDescent="0.25">
      <c r="A359" s="825"/>
      <c r="B359" s="827" t="s">
        <v>2130</v>
      </c>
      <c r="C359" s="825" t="s">
        <v>2156</v>
      </c>
      <c r="D359" s="1032">
        <v>1791</v>
      </c>
    </row>
    <row r="360" spans="1:4" s="33" customFormat="1" ht="30" customHeight="1" x14ac:dyDescent="0.25">
      <c r="A360" s="825"/>
      <c r="B360" s="827" t="s">
        <v>2131</v>
      </c>
      <c r="C360" s="825" t="s">
        <v>2157</v>
      </c>
      <c r="D360" s="1032">
        <v>1914</v>
      </c>
    </row>
    <row r="361" spans="1:4" s="33" customFormat="1" ht="30" customHeight="1" x14ac:dyDescent="0.25">
      <c r="A361" s="825"/>
      <c r="B361" s="827" t="s">
        <v>2132</v>
      </c>
      <c r="C361" s="825" t="s">
        <v>2158</v>
      </c>
      <c r="D361" s="1032">
        <v>1608</v>
      </c>
    </row>
    <row r="362" spans="1:4" s="33" customFormat="1" ht="30" customHeight="1" x14ac:dyDescent="0.25">
      <c r="A362" s="825"/>
      <c r="B362" s="827" t="s">
        <v>2133</v>
      </c>
      <c r="C362" s="825" t="s">
        <v>2159</v>
      </c>
      <c r="D362" s="1032">
        <v>1407</v>
      </c>
    </row>
    <row r="363" spans="1:4" s="33" customFormat="1" ht="30" customHeight="1" x14ac:dyDescent="0.25">
      <c r="A363" s="825"/>
      <c r="B363" s="827" t="s">
        <v>2134</v>
      </c>
      <c r="C363" s="825" t="s">
        <v>2160</v>
      </c>
      <c r="D363" s="1032">
        <v>2814</v>
      </c>
    </row>
    <row r="364" spans="1:4" s="33" customFormat="1" ht="30" customHeight="1" x14ac:dyDescent="0.25">
      <c r="A364" s="825"/>
      <c r="B364" s="827" t="s">
        <v>2135</v>
      </c>
      <c r="C364" s="825" t="s">
        <v>2161</v>
      </c>
      <c r="D364" s="1032">
        <v>1914</v>
      </c>
    </row>
    <row r="365" spans="1:4" s="33" customFormat="1" ht="30" customHeight="1" x14ac:dyDescent="0.25">
      <c r="A365" s="825"/>
      <c r="B365" s="827" t="s">
        <v>2136</v>
      </c>
      <c r="C365" s="825" t="s">
        <v>2162</v>
      </c>
      <c r="D365" s="1032">
        <v>1911</v>
      </c>
    </row>
    <row r="366" spans="1:4" s="33" customFormat="1" ht="30" customHeight="1" x14ac:dyDescent="0.25">
      <c r="A366" s="825"/>
      <c r="B366" s="827" t="s">
        <v>2137</v>
      </c>
      <c r="C366" s="825" t="s">
        <v>2163</v>
      </c>
      <c r="D366" s="1032">
        <v>1629</v>
      </c>
    </row>
    <row r="367" spans="1:4" s="33" customFormat="1" ht="30" customHeight="1" x14ac:dyDescent="0.25">
      <c r="A367" s="825"/>
      <c r="B367" s="827" t="s">
        <v>2138</v>
      </c>
      <c r="C367" s="825" t="s">
        <v>2164</v>
      </c>
      <c r="D367" s="1032">
        <v>1911</v>
      </c>
    </row>
    <row r="368" spans="1:4" s="33" customFormat="1" ht="30" customHeight="1" x14ac:dyDescent="0.25">
      <c r="A368" s="825"/>
      <c r="B368" s="827" t="s">
        <v>2139</v>
      </c>
      <c r="C368" s="825" t="s">
        <v>2165</v>
      </c>
      <c r="D368" s="1032">
        <v>1782</v>
      </c>
    </row>
    <row r="369" spans="1:4" s="33" customFormat="1" ht="30" customHeight="1" x14ac:dyDescent="0.25">
      <c r="A369" s="825"/>
      <c r="B369" s="827" t="s">
        <v>2140</v>
      </c>
      <c r="C369" s="825" t="s">
        <v>2166</v>
      </c>
      <c r="D369" s="1032">
        <v>1134</v>
      </c>
    </row>
    <row r="370" spans="1:4" s="33" customFormat="1" ht="30" customHeight="1" x14ac:dyDescent="0.25">
      <c r="A370" s="825"/>
      <c r="B370" s="827" t="s">
        <v>2167</v>
      </c>
      <c r="C370" s="825" t="s">
        <v>2193</v>
      </c>
      <c r="D370" s="1032">
        <v>1212</v>
      </c>
    </row>
    <row r="371" spans="1:4" s="33" customFormat="1" ht="30" customHeight="1" x14ac:dyDescent="0.25">
      <c r="A371" s="825"/>
      <c r="B371" s="827" t="s">
        <v>2168</v>
      </c>
      <c r="C371" s="825" t="s">
        <v>2194</v>
      </c>
      <c r="D371" s="1032">
        <v>1983</v>
      </c>
    </row>
    <row r="372" spans="1:4" s="33" customFormat="1" ht="30" customHeight="1" x14ac:dyDescent="0.25">
      <c r="A372" s="825"/>
      <c r="B372" s="827" t="s">
        <v>2169</v>
      </c>
      <c r="C372" s="825" t="s">
        <v>2195</v>
      </c>
      <c r="D372" s="1032">
        <v>1377</v>
      </c>
    </row>
    <row r="373" spans="1:4" s="33" customFormat="1" ht="30" customHeight="1" x14ac:dyDescent="0.25">
      <c r="A373" s="825"/>
      <c r="B373" s="827" t="s">
        <v>2170</v>
      </c>
      <c r="C373" s="825" t="s">
        <v>2196</v>
      </c>
      <c r="D373" s="1032">
        <v>1608</v>
      </c>
    </row>
    <row r="374" spans="1:4" s="33" customFormat="1" ht="30" customHeight="1" x14ac:dyDescent="0.25">
      <c r="A374" s="825"/>
      <c r="B374" s="827" t="s">
        <v>2171</v>
      </c>
      <c r="C374" s="825" t="s">
        <v>2197</v>
      </c>
      <c r="D374" s="1032">
        <v>1914</v>
      </c>
    </row>
    <row r="375" spans="1:4" s="33" customFormat="1" ht="30" customHeight="1" x14ac:dyDescent="0.25">
      <c r="A375" s="825"/>
      <c r="B375" s="827" t="s">
        <v>2172</v>
      </c>
      <c r="C375" s="825" t="s">
        <v>2198</v>
      </c>
      <c r="D375" s="1032">
        <v>2814</v>
      </c>
    </row>
    <row r="376" spans="1:4" s="33" customFormat="1" ht="30" customHeight="1" x14ac:dyDescent="0.25">
      <c r="A376" s="825"/>
      <c r="B376" s="827" t="s">
        <v>2173</v>
      </c>
      <c r="C376" s="825" t="s">
        <v>2199</v>
      </c>
      <c r="D376" s="1032">
        <v>2862</v>
      </c>
    </row>
    <row r="377" spans="1:4" s="33" customFormat="1" ht="30" customHeight="1" x14ac:dyDescent="0.25">
      <c r="A377" s="825"/>
      <c r="B377" s="827" t="s">
        <v>2174</v>
      </c>
      <c r="C377" s="825" t="s">
        <v>2200</v>
      </c>
      <c r="D377" s="1032">
        <v>1911</v>
      </c>
    </row>
    <row r="378" spans="1:4" s="33" customFormat="1" ht="30" customHeight="1" x14ac:dyDescent="0.25">
      <c r="A378" s="825"/>
      <c r="B378" s="827" t="s">
        <v>2175</v>
      </c>
      <c r="C378" s="825" t="s">
        <v>2201</v>
      </c>
      <c r="D378" s="1032">
        <v>1914</v>
      </c>
    </row>
    <row r="379" spans="1:4" s="33" customFormat="1" ht="30" customHeight="1" x14ac:dyDescent="0.25">
      <c r="A379" s="825"/>
      <c r="B379" s="827" t="s">
        <v>2176</v>
      </c>
      <c r="C379" s="825" t="s">
        <v>2202</v>
      </c>
      <c r="D379" s="1032">
        <v>1743</v>
      </c>
    </row>
    <row r="380" spans="1:4" s="33" customFormat="1" ht="30" customHeight="1" x14ac:dyDescent="0.25">
      <c r="A380" s="825"/>
      <c r="B380" s="827" t="s">
        <v>2177</v>
      </c>
      <c r="C380" s="825" t="s">
        <v>2203</v>
      </c>
      <c r="D380" s="1032">
        <v>2217</v>
      </c>
    </row>
    <row r="381" spans="1:4" s="33" customFormat="1" ht="30" customHeight="1" x14ac:dyDescent="0.25">
      <c r="A381" s="825"/>
      <c r="B381" s="827" t="s">
        <v>2178</v>
      </c>
      <c r="C381" s="825" t="s">
        <v>2204</v>
      </c>
      <c r="D381" s="1032">
        <v>2511</v>
      </c>
    </row>
    <row r="382" spans="1:4" s="33" customFormat="1" ht="30" customHeight="1" x14ac:dyDescent="0.25">
      <c r="A382" s="825"/>
      <c r="B382" s="827" t="s">
        <v>2179</v>
      </c>
      <c r="C382" s="825" t="s">
        <v>2205</v>
      </c>
      <c r="D382" s="1032">
        <v>2154</v>
      </c>
    </row>
    <row r="383" spans="1:4" s="33" customFormat="1" ht="30" customHeight="1" x14ac:dyDescent="0.25">
      <c r="A383" s="825"/>
      <c r="B383" s="827" t="s">
        <v>2180</v>
      </c>
      <c r="C383" s="825" t="s">
        <v>2206</v>
      </c>
      <c r="D383" s="1032">
        <v>1911</v>
      </c>
    </row>
    <row r="384" spans="1:4" s="33" customFormat="1" ht="30" customHeight="1" x14ac:dyDescent="0.25">
      <c r="A384" s="825"/>
      <c r="B384" s="827" t="s">
        <v>2181</v>
      </c>
      <c r="C384" s="825" t="s">
        <v>2207</v>
      </c>
      <c r="D384" s="1032">
        <v>2373</v>
      </c>
    </row>
    <row r="385" spans="1:4" s="33" customFormat="1" ht="30" customHeight="1" x14ac:dyDescent="0.25">
      <c r="A385" s="825"/>
      <c r="B385" s="827" t="s">
        <v>2182</v>
      </c>
      <c r="C385" s="825" t="s">
        <v>2208</v>
      </c>
      <c r="D385" s="1032">
        <v>2214</v>
      </c>
    </row>
    <row r="386" spans="1:4" s="33" customFormat="1" ht="30" customHeight="1" x14ac:dyDescent="0.25">
      <c r="A386" s="825"/>
      <c r="B386" s="827" t="s">
        <v>2183</v>
      </c>
      <c r="C386" s="825" t="s">
        <v>2209</v>
      </c>
      <c r="D386" s="1032">
        <v>1914</v>
      </c>
    </row>
    <row r="387" spans="1:4" s="33" customFormat="1" ht="30" customHeight="1" x14ac:dyDescent="0.25">
      <c r="A387" s="825"/>
      <c r="B387" s="827" t="s">
        <v>2184</v>
      </c>
      <c r="C387" s="825" t="s">
        <v>2210</v>
      </c>
      <c r="D387" s="1032">
        <v>1911</v>
      </c>
    </row>
    <row r="388" spans="1:4" s="33" customFormat="1" ht="30" customHeight="1" x14ac:dyDescent="0.25">
      <c r="A388" s="825"/>
      <c r="B388" s="827" t="s">
        <v>2185</v>
      </c>
      <c r="C388" s="825" t="s">
        <v>2211</v>
      </c>
      <c r="D388" s="1032">
        <v>2484</v>
      </c>
    </row>
    <row r="389" spans="1:4" s="33" customFormat="1" ht="30" customHeight="1" x14ac:dyDescent="0.25">
      <c r="A389" s="825"/>
      <c r="B389" s="827" t="s">
        <v>2186</v>
      </c>
      <c r="C389" s="825" t="s">
        <v>2212</v>
      </c>
      <c r="D389" s="1032">
        <v>1911</v>
      </c>
    </row>
    <row r="390" spans="1:4" s="33" customFormat="1" ht="30" customHeight="1" x14ac:dyDescent="0.25">
      <c r="A390" s="825"/>
      <c r="B390" s="827" t="s">
        <v>2187</v>
      </c>
      <c r="C390" s="825" t="s">
        <v>2213</v>
      </c>
      <c r="D390" s="1032">
        <v>1794</v>
      </c>
    </row>
    <row r="391" spans="1:4" s="33" customFormat="1" ht="30" customHeight="1" x14ac:dyDescent="0.25">
      <c r="A391" s="825"/>
      <c r="B391" s="827" t="s">
        <v>2188</v>
      </c>
      <c r="C391" s="825" t="s">
        <v>2214</v>
      </c>
      <c r="D391" s="1032">
        <v>1461</v>
      </c>
    </row>
    <row r="392" spans="1:4" s="33" customFormat="1" ht="30" customHeight="1" x14ac:dyDescent="0.25">
      <c r="A392" s="825"/>
      <c r="B392" s="827" t="s">
        <v>2189</v>
      </c>
      <c r="C392" s="825" t="s">
        <v>2215</v>
      </c>
      <c r="D392" s="1032">
        <v>3123</v>
      </c>
    </row>
    <row r="393" spans="1:4" s="33" customFormat="1" ht="30" customHeight="1" x14ac:dyDescent="0.25">
      <c r="A393" s="825"/>
      <c r="B393" s="827" t="s">
        <v>2190</v>
      </c>
      <c r="C393" s="825" t="s">
        <v>2216</v>
      </c>
      <c r="D393" s="1032">
        <v>1791</v>
      </c>
    </row>
    <row r="394" spans="1:4" s="33" customFormat="1" ht="30" customHeight="1" x14ac:dyDescent="0.25">
      <c r="A394" s="825"/>
      <c r="B394" s="827" t="s">
        <v>2191</v>
      </c>
      <c r="C394" s="825" t="s">
        <v>2217</v>
      </c>
      <c r="D394" s="1032">
        <v>1491</v>
      </c>
    </row>
    <row r="395" spans="1:4" s="33" customFormat="1" ht="30" customHeight="1" x14ac:dyDescent="0.25">
      <c r="A395" s="825"/>
      <c r="B395" s="827" t="s">
        <v>2192</v>
      </c>
      <c r="C395" s="825" t="s">
        <v>2218</v>
      </c>
      <c r="D395" s="1032">
        <v>1308</v>
      </c>
    </row>
    <row r="396" spans="1:4" s="33" customFormat="1" ht="30" customHeight="1" x14ac:dyDescent="0.25">
      <c r="A396" s="825"/>
      <c r="B396" s="827" t="s">
        <v>2219</v>
      </c>
      <c r="C396" s="825" t="s">
        <v>2245</v>
      </c>
      <c r="D396" s="1032">
        <v>2871</v>
      </c>
    </row>
    <row r="397" spans="1:4" s="33" customFormat="1" ht="30" customHeight="1" x14ac:dyDescent="0.25">
      <c r="A397" s="825"/>
      <c r="B397" s="827" t="s">
        <v>2220</v>
      </c>
      <c r="C397" s="825" t="s">
        <v>2246</v>
      </c>
      <c r="D397" s="1032">
        <v>2511</v>
      </c>
    </row>
    <row r="398" spans="1:4" s="33" customFormat="1" ht="30" customHeight="1" x14ac:dyDescent="0.25">
      <c r="A398" s="825"/>
      <c r="B398" s="827" t="s">
        <v>2221</v>
      </c>
      <c r="C398" s="825" t="s">
        <v>2247</v>
      </c>
      <c r="D398" s="1032">
        <v>1962</v>
      </c>
    </row>
    <row r="399" spans="1:4" s="33" customFormat="1" ht="30" customHeight="1" x14ac:dyDescent="0.25">
      <c r="A399" s="825"/>
      <c r="B399" s="827" t="s">
        <v>2222</v>
      </c>
      <c r="C399" s="825" t="s">
        <v>2248</v>
      </c>
      <c r="D399" s="1032">
        <v>2649</v>
      </c>
    </row>
    <row r="400" spans="1:4" s="33" customFormat="1" ht="30" customHeight="1" x14ac:dyDescent="0.25">
      <c r="A400" s="825"/>
      <c r="B400" s="827" t="s">
        <v>2223</v>
      </c>
      <c r="C400" s="825" t="s">
        <v>2249</v>
      </c>
      <c r="D400" s="1032">
        <v>1962</v>
      </c>
    </row>
    <row r="401" spans="1:4" s="33" customFormat="1" ht="30" customHeight="1" x14ac:dyDescent="0.25">
      <c r="A401" s="825"/>
      <c r="B401" s="827" t="s">
        <v>2224</v>
      </c>
      <c r="C401" s="825" t="s">
        <v>2250</v>
      </c>
      <c r="D401" s="1032">
        <v>2214</v>
      </c>
    </row>
    <row r="402" spans="1:4" s="33" customFormat="1" ht="30" customHeight="1" x14ac:dyDescent="0.25">
      <c r="A402" s="825"/>
      <c r="B402" s="827" t="s">
        <v>2225</v>
      </c>
      <c r="C402" s="825" t="s">
        <v>2251</v>
      </c>
      <c r="D402" s="1032">
        <v>1914</v>
      </c>
    </row>
    <row r="403" spans="1:4" s="33" customFormat="1" ht="30" customHeight="1" x14ac:dyDescent="0.25">
      <c r="A403" s="825"/>
      <c r="B403" s="827" t="s">
        <v>2226</v>
      </c>
      <c r="C403" s="825" t="s">
        <v>2252</v>
      </c>
      <c r="D403" s="1032">
        <v>2214</v>
      </c>
    </row>
    <row r="404" spans="1:4" s="33" customFormat="1" ht="30" customHeight="1" x14ac:dyDescent="0.25">
      <c r="A404" s="825"/>
      <c r="B404" s="827" t="s">
        <v>2227</v>
      </c>
      <c r="C404" s="825" t="s">
        <v>2253</v>
      </c>
      <c r="D404" s="1032">
        <v>1914</v>
      </c>
    </row>
    <row r="405" spans="1:4" s="33" customFormat="1" ht="30" customHeight="1" x14ac:dyDescent="0.25">
      <c r="A405" s="825"/>
      <c r="B405" s="827" t="s">
        <v>2228</v>
      </c>
      <c r="C405" s="825" t="s">
        <v>2254</v>
      </c>
      <c r="D405" s="1032">
        <v>2214</v>
      </c>
    </row>
    <row r="406" spans="1:4" s="33" customFormat="1" ht="30" customHeight="1" x14ac:dyDescent="0.25">
      <c r="A406" s="825"/>
      <c r="B406" s="827" t="s">
        <v>2229</v>
      </c>
      <c r="C406" s="825" t="s">
        <v>2255</v>
      </c>
      <c r="D406" s="1032">
        <v>1914</v>
      </c>
    </row>
    <row r="407" spans="1:4" s="33" customFormat="1" ht="30" customHeight="1" x14ac:dyDescent="0.25">
      <c r="A407" s="825"/>
      <c r="B407" s="827" t="s">
        <v>2230</v>
      </c>
      <c r="C407" s="825" t="s">
        <v>2256</v>
      </c>
      <c r="D407" s="1032">
        <v>2205</v>
      </c>
    </row>
    <row r="408" spans="1:4" s="33" customFormat="1" ht="30" customHeight="1" x14ac:dyDescent="0.25">
      <c r="A408" s="825"/>
      <c r="B408" s="827" t="s">
        <v>2231</v>
      </c>
      <c r="C408" s="825" t="s">
        <v>2257</v>
      </c>
      <c r="D408" s="1032">
        <v>2208</v>
      </c>
    </row>
    <row r="409" spans="1:4" s="33" customFormat="1" ht="30" customHeight="1" x14ac:dyDescent="0.25">
      <c r="A409" s="825"/>
      <c r="B409" s="827" t="s">
        <v>2232</v>
      </c>
      <c r="C409" s="825" t="s">
        <v>2258</v>
      </c>
      <c r="D409" s="1032">
        <v>1791</v>
      </c>
    </row>
    <row r="410" spans="1:4" s="33" customFormat="1" ht="30" customHeight="1" x14ac:dyDescent="0.25">
      <c r="A410" s="825"/>
      <c r="B410" s="827" t="s">
        <v>2233</v>
      </c>
      <c r="C410" s="825" t="s">
        <v>2259</v>
      </c>
      <c r="D410" s="1032">
        <v>2367</v>
      </c>
    </row>
    <row r="411" spans="1:4" s="33" customFormat="1" ht="30" customHeight="1" x14ac:dyDescent="0.25">
      <c r="A411" s="825"/>
      <c r="B411" s="827" t="s">
        <v>2234</v>
      </c>
      <c r="C411" s="825" t="s">
        <v>2260</v>
      </c>
      <c r="D411" s="1032">
        <v>2214</v>
      </c>
    </row>
    <row r="412" spans="1:4" s="33" customFormat="1" ht="30" customHeight="1" x14ac:dyDescent="0.25">
      <c r="A412" s="825"/>
      <c r="B412" s="827" t="s">
        <v>2235</v>
      </c>
      <c r="C412" s="825" t="s">
        <v>2261</v>
      </c>
      <c r="D412" s="1032">
        <v>1452</v>
      </c>
    </row>
    <row r="413" spans="1:4" s="33" customFormat="1" ht="30" customHeight="1" x14ac:dyDescent="0.25">
      <c r="A413" s="825"/>
      <c r="B413" s="827" t="s">
        <v>2236</v>
      </c>
      <c r="C413" s="825" t="s">
        <v>2262</v>
      </c>
      <c r="D413" s="1032">
        <v>2442</v>
      </c>
    </row>
    <row r="414" spans="1:4" s="33" customFormat="1" ht="30" customHeight="1" x14ac:dyDescent="0.25">
      <c r="A414" s="825"/>
      <c r="B414" s="827" t="s">
        <v>2237</v>
      </c>
      <c r="C414" s="825" t="s">
        <v>2263</v>
      </c>
      <c r="D414" s="1032">
        <v>1296</v>
      </c>
    </row>
    <row r="415" spans="1:4" s="33" customFormat="1" ht="30" customHeight="1" x14ac:dyDescent="0.25">
      <c r="A415" s="825"/>
      <c r="B415" s="827" t="s">
        <v>2238</v>
      </c>
      <c r="C415" s="825" t="s">
        <v>2264</v>
      </c>
      <c r="D415" s="1032">
        <v>2112</v>
      </c>
    </row>
    <row r="416" spans="1:4" s="33" customFormat="1" ht="30" customHeight="1" x14ac:dyDescent="0.25">
      <c r="A416" s="825"/>
      <c r="B416" s="827" t="s">
        <v>2239</v>
      </c>
      <c r="C416" s="825" t="s">
        <v>2265</v>
      </c>
      <c r="D416" s="1032">
        <v>2733</v>
      </c>
    </row>
    <row r="417" spans="1:4" s="33" customFormat="1" ht="30" customHeight="1" x14ac:dyDescent="0.25">
      <c r="A417" s="825"/>
      <c r="B417" s="827" t="s">
        <v>2240</v>
      </c>
      <c r="C417" s="825" t="s">
        <v>2266</v>
      </c>
      <c r="D417" s="1032">
        <v>2592</v>
      </c>
    </row>
    <row r="418" spans="1:4" s="33" customFormat="1" ht="30" customHeight="1" x14ac:dyDescent="0.25">
      <c r="A418" s="825"/>
      <c r="B418" s="827" t="s">
        <v>2241</v>
      </c>
      <c r="C418" s="825" t="s">
        <v>2267</v>
      </c>
      <c r="D418" s="1032">
        <v>1914</v>
      </c>
    </row>
    <row r="419" spans="1:4" s="33" customFormat="1" ht="30" customHeight="1" x14ac:dyDescent="0.25">
      <c r="A419" s="825"/>
      <c r="B419" s="827" t="s">
        <v>2242</v>
      </c>
      <c r="C419" s="825" t="s">
        <v>2268</v>
      </c>
      <c r="D419" s="1032">
        <v>2151</v>
      </c>
    </row>
    <row r="420" spans="1:4" s="33" customFormat="1" ht="30" customHeight="1" x14ac:dyDescent="0.25">
      <c r="A420" s="825"/>
      <c r="B420" s="827" t="s">
        <v>2243</v>
      </c>
      <c r="C420" s="825" t="s">
        <v>2269</v>
      </c>
      <c r="D420" s="1032">
        <v>1464</v>
      </c>
    </row>
    <row r="421" spans="1:4" s="33" customFormat="1" ht="30" customHeight="1" x14ac:dyDescent="0.25">
      <c r="A421" s="825"/>
      <c r="B421" s="827" t="s">
        <v>2244</v>
      </c>
      <c r="C421" s="825" t="s">
        <v>2270</v>
      </c>
      <c r="D421" s="1032">
        <v>1959</v>
      </c>
    </row>
    <row r="422" spans="1:4" s="33" customFormat="1" ht="30" customHeight="1" x14ac:dyDescent="0.25">
      <c r="A422" s="825"/>
      <c r="B422" s="827" t="s">
        <v>2271</v>
      </c>
      <c r="C422" s="825" t="s">
        <v>2297</v>
      </c>
      <c r="D422" s="1032">
        <v>1875</v>
      </c>
    </row>
    <row r="423" spans="1:4" s="33" customFormat="1" ht="30" customHeight="1" x14ac:dyDescent="0.25">
      <c r="A423" s="825"/>
      <c r="B423" s="827" t="s">
        <v>2272</v>
      </c>
      <c r="C423" s="825" t="s">
        <v>2298</v>
      </c>
      <c r="D423" s="1032">
        <v>1608</v>
      </c>
    </row>
    <row r="424" spans="1:4" s="33" customFormat="1" ht="30" customHeight="1" x14ac:dyDescent="0.25">
      <c r="A424" s="825"/>
      <c r="B424" s="827" t="s">
        <v>2273</v>
      </c>
      <c r="C424" s="825" t="s">
        <v>2299</v>
      </c>
      <c r="D424" s="1032">
        <v>1914</v>
      </c>
    </row>
    <row r="425" spans="1:4" s="33" customFormat="1" ht="30" customHeight="1" x14ac:dyDescent="0.25">
      <c r="A425" s="825"/>
      <c r="B425" s="827" t="s">
        <v>2274</v>
      </c>
      <c r="C425" s="825" t="s">
        <v>2300</v>
      </c>
      <c r="D425" s="1032">
        <v>2814</v>
      </c>
    </row>
    <row r="426" spans="1:4" s="33" customFormat="1" ht="30" customHeight="1" x14ac:dyDescent="0.25">
      <c r="A426" s="825"/>
      <c r="B426" s="827" t="s">
        <v>2275</v>
      </c>
      <c r="C426" s="825" t="s">
        <v>2301</v>
      </c>
      <c r="D426" s="1032">
        <v>1710</v>
      </c>
    </row>
    <row r="427" spans="1:4" s="33" customFormat="1" ht="30" customHeight="1" x14ac:dyDescent="0.25">
      <c r="A427" s="825"/>
      <c r="B427" s="827" t="s">
        <v>2276</v>
      </c>
      <c r="C427" s="825" t="s">
        <v>2302</v>
      </c>
      <c r="D427" s="1032">
        <v>2511</v>
      </c>
    </row>
    <row r="428" spans="1:4" s="33" customFormat="1" ht="30" customHeight="1" x14ac:dyDescent="0.25">
      <c r="A428" s="825"/>
      <c r="B428" s="827" t="s">
        <v>2277</v>
      </c>
      <c r="C428" s="825" t="s">
        <v>2303</v>
      </c>
      <c r="D428" s="1032">
        <v>2817</v>
      </c>
    </row>
    <row r="429" spans="1:4" s="33" customFormat="1" ht="30" customHeight="1" x14ac:dyDescent="0.25">
      <c r="A429" s="825"/>
      <c r="B429" s="827" t="s">
        <v>2278</v>
      </c>
      <c r="C429" s="825" t="s">
        <v>2304</v>
      </c>
      <c r="D429" s="1032">
        <v>2214</v>
      </c>
    </row>
    <row r="430" spans="1:4" s="33" customFormat="1" ht="30" customHeight="1" x14ac:dyDescent="0.25">
      <c r="A430" s="825"/>
      <c r="B430" s="827" t="s">
        <v>2279</v>
      </c>
      <c r="C430" s="825" t="s">
        <v>2305</v>
      </c>
      <c r="D430" s="1032">
        <v>1914</v>
      </c>
    </row>
    <row r="431" spans="1:4" s="33" customFormat="1" ht="30" customHeight="1" x14ac:dyDescent="0.25">
      <c r="A431" s="825"/>
      <c r="B431" s="827" t="s">
        <v>2280</v>
      </c>
      <c r="C431" s="825" t="s">
        <v>2306</v>
      </c>
      <c r="D431" s="1032">
        <v>1488</v>
      </c>
    </row>
    <row r="432" spans="1:4" s="33" customFormat="1" ht="30" customHeight="1" x14ac:dyDescent="0.25">
      <c r="A432" s="825"/>
      <c r="B432" s="827" t="s">
        <v>2281</v>
      </c>
      <c r="C432" s="825" t="s">
        <v>2307</v>
      </c>
      <c r="D432" s="1032">
        <v>1875</v>
      </c>
    </row>
    <row r="433" spans="1:4" s="33" customFormat="1" ht="30" customHeight="1" x14ac:dyDescent="0.25">
      <c r="A433" s="825"/>
      <c r="B433" s="827" t="s">
        <v>2282</v>
      </c>
      <c r="C433" s="825" t="s">
        <v>2308</v>
      </c>
      <c r="D433" s="1032">
        <v>2214</v>
      </c>
    </row>
    <row r="434" spans="1:4" s="33" customFormat="1" ht="30" customHeight="1" x14ac:dyDescent="0.25">
      <c r="A434" s="825"/>
      <c r="B434" s="827" t="s">
        <v>2283</v>
      </c>
      <c r="C434" s="825" t="s">
        <v>2309</v>
      </c>
      <c r="D434" s="1032">
        <v>2421</v>
      </c>
    </row>
    <row r="435" spans="1:4" s="33" customFormat="1" ht="30" customHeight="1" x14ac:dyDescent="0.25">
      <c r="A435" s="825"/>
      <c r="B435" s="827" t="s">
        <v>2284</v>
      </c>
      <c r="C435" s="825" t="s">
        <v>2310</v>
      </c>
      <c r="D435" s="1032">
        <v>2814</v>
      </c>
    </row>
    <row r="436" spans="1:4" s="33" customFormat="1" ht="30" customHeight="1" x14ac:dyDescent="0.25">
      <c r="A436" s="825"/>
      <c r="B436" s="827" t="s">
        <v>2285</v>
      </c>
      <c r="C436" s="825" t="s">
        <v>2311</v>
      </c>
      <c r="D436" s="1032">
        <v>1464</v>
      </c>
    </row>
    <row r="437" spans="1:4" s="33" customFormat="1" ht="30" customHeight="1" x14ac:dyDescent="0.25">
      <c r="A437" s="825"/>
      <c r="B437" s="827" t="s">
        <v>2286</v>
      </c>
      <c r="C437" s="825" t="s">
        <v>2312</v>
      </c>
      <c r="D437" s="1032">
        <v>2214</v>
      </c>
    </row>
    <row r="438" spans="1:4" s="33" customFormat="1" ht="30" customHeight="1" x14ac:dyDescent="0.25">
      <c r="A438" s="825"/>
      <c r="B438" s="827" t="s">
        <v>2287</v>
      </c>
      <c r="C438" s="825" t="s">
        <v>2313</v>
      </c>
      <c r="D438" s="1032">
        <v>2514</v>
      </c>
    </row>
    <row r="439" spans="1:4" s="33" customFormat="1" ht="30" customHeight="1" x14ac:dyDescent="0.25">
      <c r="A439" s="825"/>
      <c r="B439" s="827" t="s">
        <v>2288</v>
      </c>
      <c r="C439" s="825" t="s">
        <v>2314</v>
      </c>
      <c r="D439" s="1032">
        <v>1293</v>
      </c>
    </row>
    <row r="440" spans="1:4" s="33" customFormat="1" ht="30" customHeight="1" x14ac:dyDescent="0.25">
      <c r="A440" s="825"/>
      <c r="B440" s="827" t="s">
        <v>2289</v>
      </c>
      <c r="C440" s="825" t="s">
        <v>2315</v>
      </c>
      <c r="D440" s="1032">
        <v>2817</v>
      </c>
    </row>
    <row r="441" spans="1:4" s="33" customFormat="1" ht="30" customHeight="1" x14ac:dyDescent="0.25">
      <c r="A441" s="825"/>
      <c r="B441" s="827" t="s">
        <v>2290</v>
      </c>
      <c r="C441" s="825" t="s">
        <v>2316</v>
      </c>
      <c r="D441" s="1032">
        <v>1608</v>
      </c>
    </row>
    <row r="442" spans="1:4" s="33" customFormat="1" ht="30" customHeight="1" x14ac:dyDescent="0.25">
      <c r="A442" s="825"/>
      <c r="B442" s="827" t="s">
        <v>2291</v>
      </c>
      <c r="C442" s="825" t="s">
        <v>2317</v>
      </c>
      <c r="D442" s="1032">
        <v>1458</v>
      </c>
    </row>
    <row r="443" spans="1:4" s="33" customFormat="1" ht="30" customHeight="1" x14ac:dyDescent="0.25">
      <c r="A443" s="825"/>
      <c r="B443" s="827" t="s">
        <v>2292</v>
      </c>
      <c r="C443" s="825" t="s">
        <v>2318</v>
      </c>
      <c r="D443" s="1032">
        <v>1953</v>
      </c>
    </row>
    <row r="444" spans="1:4" s="33" customFormat="1" ht="30" customHeight="1" x14ac:dyDescent="0.25">
      <c r="A444" s="825"/>
      <c r="B444" s="827" t="s">
        <v>2293</v>
      </c>
      <c r="C444" s="825" t="s">
        <v>2319</v>
      </c>
      <c r="D444" s="1032">
        <v>2586</v>
      </c>
    </row>
    <row r="445" spans="1:4" s="33" customFormat="1" ht="30" customHeight="1" x14ac:dyDescent="0.25">
      <c r="A445" s="825"/>
      <c r="B445" s="827" t="s">
        <v>2294</v>
      </c>
      <c r="C445" s="825" t="s">
        <v>2320</v>
      </c>
      <c r="D445" s="1032">
        <v>2124</v>
      </c>
    </row>
    <row r="446" spans="1:4" s="33" customFormat="1" ht="30" customHeight="1" x14ac:dyDescent="0.25">
      <c r="A446" s="825"/>
      <c r="B446" s="827" t="s">
        <v>2295</v>
      </c>
      <c r="C446" s="825" t="s">
        <v>2321</v>
      </c>
      <c r="D446" s="1032">
        <v>1914</v>
      </c>
    </row>
    <row r="447" spans="1:4" s="33" customFormat="1" ht="30" customHeight="1" x14ac:dyDescent="0.25">
      <c r="A447" s="825"/>
      <c r="B447" s="827" t="s">
        <v>2296</v>
      </c>
      <c r="C447" s="825" t="s">
        <v>2322</v>
      </c>
      <c r="D447" s="1032">
        <v>2187</v>
      </c>
    </row>
    <row r="448" spans="1:4" s="33" customFormat="1" ht="30" customHeight="1" x14ac:dyDescent="0.25">
      <c r="A448" s="825"/>
      <c r="B448" s="827" t="s">
        <v>2323</v>
      </c>
      <c r="C448" s="825" t="s">
        <v>2349</v>
      </c>
      <c r="D448" s="1032">
        <v>1464</v>
      </c>
    </row>
    <row r="449" spans="1:4" s="33" customFormat="1" ht="30" customHeight="1" x14ac:dyDescent="0.25">
      <c r="A449" s="825"/>
      <c r="B449" s="827" t="s">
        <v>2324</v>
      </c>
      <c r="C449" s="825" t="s">
        <v>2350</v>
      </c>
      <c r="D449" s="1032">
        <v>1911</v>
      </c>
    </row>
    <row r="450" spans="1:4" s="33" customFormat="1" ht="30" customHeight="1" x14ac:dyDescent="0.25">
      <c r="A450" s="825"/>
      <c r="B450" s="827" t="s">
        <v>2325</v>
      </c>
      <c r="C450" s="825" t="s">
        <v>2351</v>
      </c>
      <c r="D450" s="1032">
        <v>1914</v>
      </c>
    </row>
    <row r="451" spans="1:4" s="33" customFormat="1" ht="30" customHeight="1" x14ac:dyDescent="0.25">
      <c r="A451" s="825"/>
      <c r="B451" s="827" t="s">
        <v>2326</v>
      </c>
      <c r="C451" s="825" t="s">
        <v>2352</v>
      </c>
      <c r="D451" s="1032">
        <v>2124</v>
      </c>
    </row>
    <row r="452" spans="1:4" s="33" customFormat="1" ht="30" customHeight="1" x14ac:dyDescent="0.25">
      <c r="A452" s="825"/>
      <c r="B452" s="827" t="s">
        <v>2327</v>
      </c>
      <c r="C452" s="825" t="s">
        <v>2353</v>
      </c>
      <c r="D452" s="1032">
        <v>1710</v>
      </c>
    </row>
    <row r="453" spans="1:4" s="33" customFormat="1" ht="30" customHeight="1" x14ac:dyDescent="0.25">
      <c r="A453" s="825"/>
      <c r="B453" s="827" t="s">
        <v>2328</v>
      </c>
      <c r="C453" s="825" t="s">
        <v>2354</v>
      </c>
      <c r="D453" s="1032">
        <v>2151</v>
      </c>
    </row>
    <row r="454" spans="1:4" s="33" customFormat="1" ht="30" customHeight="1" x14ac:dyDescent="0.25">
      <c r="A454" s="825"/>
      <c r="B454" s="827" t="s">
        <v>2329</v>
      </c>
      <c r="C454" s="825" t="s">
        <v>2355</v>
      </c>
      <c r="D454" s="1032">
        <v>2412</v>
      </c>
    </row>
    <row r="455" spans="1:4" s="33" customFormat="1" ht="30" customHeight="1" x14ac:dyDescent="0.25">
      <c r="A455" s="825"/>
      <c r="B455" s="827" t="s">
        <v>2330</v>
      </c>
      <c r="C455" s="825" t="s">
        <v>2356</v>
      </c>
      <c r="D455" s="1032">
        <v>2409</v>
      </c>
    </row>
    <row r="456" spans="1:4" s="33" customFormat="1" ht="30" customHeight="1" x14ac:dyDescent="0.25">
      <c r="A456" s="825"/>
      <c r="B456" s="827" t="s">
        <v>2331</v>
      </c>
      <c r="C456" s="825" t="s">
        <v>2357</v>
      </c>
      <c r="D456" s="1032">
        <v>2154</v>
      </c>
    </row>
    <row r="457" spans="1:4" s="33" customFormat="1" ht="30" customHeight="1" x14ac:dyDescent="0.25">
      <c r="A457" s="825"/>
      <c r="B457" s="827" t="s">
        <v>2332</v>
      </c>
      <c r="C457" s="825" t="s">
        <v>2358</v>
      </c>
      <c r="D457" s="1032">
        <v>2241</v>
      </c>
    </row>
    <row r="458" spans="1:4" s="33" customFormat="1" ht="30" customHeight="1" x14ac:dyDescent="0.25">
      <c r="A458" s="825"/>
      <c r="B458" s="827" t="s">
        <v>2333</v>
      </c>
      <c r="C458" s="825" t="s">
        <v>2359</v>
      </c>
      <c r="D458" s="1032">
        <v>2154</v>
      </c>
    </row>
    <row r="459" spans="1:4" s="33" customFormat="1" ht="30" customHeight="1" x14ac:dyDescent="0.25">
      <c r="A459" s="825"/>
      <c r="B459" s="827" t="s">
        <v>2334</v>
      </c>
      <c r="C459" s="825" t="s">
        <v>2360</v>
      </c>
      <c r="D459" s="1032">
        <v>2076</v>
      </c>
    </row>
    <row r="460" spans="1:4" s="33" customFormat="1" ht="30" customHeight="1" x14ac:dyDescent="0.25">
      <c r="A460" s="825"/>
      <c r="B460" s="827" t="s">
        <v>2335</v>
      </c>
      <c r="C460" s="825" t="s">
        <v>2361</v>
      </c>
      <c r="D460" s="1032">
        <v>2595</v>
      </c>
    </row>
    <row r="461" spans="1:4" s="33" customFormat="1" ht="30" customHeight="1" x14ac:dyDescent="0.25">
      <c r="A461" s="825"/>
      <c r="B461" s="827" t="s">
        <v>2336</v>
      </c>
      <c r="C461" s="825" t="s">
        <v>2362</v>
      </c>
      <c r="D461" s="1032">
        <v>2592</v>
      </c>
    </row>
    <row r="462" spans="1:4" s="33" customFormat="1" ht="30" customHeight="1" x14ac:dyDescent="0.25">
      <c r="A462" s="825"/>
      <c r="B462" s="827" t="s">
        <v>2337</v>
      </c>
      <c r="C462" s="825" t="s">
        <v>2363</v>
      </c>
      <c r="D462" s="1032">
        <v>1746</v>
      </c>
    </row>
    <row r="463" spans="1:4" s="33" customFormat="1" ht="30" customHeight="1" x14ac:dyDescent="0.25">
      <c r="A463" s="825"/>
      <c r="B463" s="827" t="s">
        <v>2338</v>
      </c>
      <c r="C463" s="825" t="s">
        <v>2364</v>
      </c>
      <c r="D463" s="1032">
        <v>2370</v>
      </c>
    </row>
    <row r="464" spans="1:4" s="33" customFormat="1" ht="30" customHeight="1" x14ac:dyDescent="0.25">
      <c r="A464" s="825"/>
      <c r="B464" s="827" t="s">
        <v>2339</v>
      </c>
      <c r="C464" s="825" t="s">
        <v>2365</v>
      </c>
      <c r="D464" s="1032">
        <v>1854</v>
      </c>
    </row>
    <row r="465" spans="1:4" s="33" customFormat="1" ht="30" customHeight="1" x14ac:dyDescent="0.25">
      <c r="A465" s="825"/>
      <c r="B465" s="827" t="s">
        <v>2340</v>
      </c>
      <c r="C465" s="825" t="s">
        <v>2366</v>
      </c>
      <c r="D465" s="1032">
        <v>1707</v>
      </c>
    </row>
    <row r="466" spans="1:4" s="33" customFormat="1" ht="30" customHeight="1" x14ac:dyDescent="0.25">
      <c r="A466" s="825"/>
      <c r="B466" s="827" t="s">
        <v>2341</v>
      </c>
      <c r="C466" s="825" t="s">
        <v>2366</v>
      </c>
      <c r="D466" s="1032">
        <v>1710</v>
      </c>
    </row>
    <row r="467" spans="1:4" s="33" customFormat="1" ht="30" customHeight="1" x14ac:dyDescent="0.25">
      <c r="A467" s="825"/>
      <c r="B467" s="827" t="s">
        <v>2342</v>
      </c>
      <c r="C467" s="825" t="s">
        <v>2367</v>
      </c>
      <c r="D467" s="1032">
        <v>1791</v>
      </c>
    </row>
    <row r="468" spans="1:4" s="33" customFormat="1" ht="30" customHeight="1" x14ac:dyDescent="0.25">
      <c r="A468" s="825"/>
      <c r="B468" s="827" t="s">
        <v>2343</v>
      </c>
      <c r="C468" s="825" t="s">
        <v>2368</v>
      </c>
      <c r="D468" s="1032">
        <v>1530</v>
      </c>
    </row>
    <row r="469" spans="1:4" s="33" customFormat="1" ht="30" customHeight="1" x14ac:dyDescent="0.25">
      <c r="A469" s="825"/>
      <c r="B469" s="827" t="s">
        <v>2344</v>
      </c>
      <c r="C469" s="825" t="s">
        <v>2369</v>
      </c>
      <c r="D469" s="1032">
        <v>1392</v>
      </c>
    </row>
    <row r="470" spans="1:4" s="33" customFormat="1" ht="30" customHeight="1" x14ac:dyDescent="0.25">
      <c r="A470" s="825"/>
      <c r="B470" s="827" t="s">
        <v>2345</v>
      </c>
      <c r="C470" s="825" t="s">
        <v>2370</v>
      </c>
      <c r="D470" s="1032">
        <v>2892</v>
      </c>
    </row>
    <row r="471" spans="1:4" s="33" customFormat="1" ht="30" customHeight="1" x14ac:dyDescent="0.25">
      <c r="A471" s="825"/>
      <c r="B471" s="827" t="s">
        <v>2346</v>
      </c>
      <c r="C471" s="825" t="s">
        <v>2371</v>
      </c>
      <c r="D471" s="1032">
        <v>1791</v>
      </c>
    </row>
    <row r="472" spans="1:4" s="33" customFormat="1" ht="30" customHeight="1" x14ac:dyDescent="0.25">
      <c r="A472" s="825"/>
      <c r="B472" s="827" t="s">
        <v>2347</v>
      </c>
      <c r="C472" s="825" t="s">
        <v>2372</v>
      </c>
      <c r="D472" s="1032">
        <v>1635</v>
      </c>
    </row>
    <row r="473" spans="1:4" s="33" customFormat="1" ht="30" customHeight="1" x14ac:dyDescent="0.25">
      <c r="A473" s="825"/>
      <c r="B473" s="827" t="s">
        <v>2348</v>
      </c>
      <c r="C473" s="825" t="s">
        <v>2373</v>
      </c>
      <c r="D473" s="1032">
        <v>1413</v>
      </c>
    </row>
    <row r="474" spans="1:4" s="33" customFormat="1" ht="30" customHeight="1" x14ac:dyDescent="0.25">
      <c r="A474" s="825"/>
      <c r="B474" s="827" t="s">
        <v>2374</v>
      </c>
      <c r="C474" s="825" t="s">
        <v>2400</v>
      </c>
      <c r="D474" s="1032">
        <v>2556</v>
      </c>
    </row>
    <row r="475" spans="1:4" s="33" customFormat="1" ht="30" customHeight="1" x14ac:dyDescent="0.25">
      <c r="A475" s="825"/>
      <c r="B475" s="827" t="s">
        <v>2375</v>
      </c>
      <c r="C475" s="825" t="s">
        <v>2401</v>
      </c>
      <c r="D475" s="1032">
        <v>1911</v>
      </c>
    </row>
    <row r="476" spans="1:4" s="33" customFormat="1" ht="30" customHeight="1" x14ac:dyDescent="0.25">
      <c r="A476" s="825"/>
      <c r="B476" s="827" t="s">
        <v>2376</v>
      </c>
      <c r="C476" s="825" t="s">
        <v>2402</v>
      </c>
      <c r="D476" s="1032">
        <v>1266</v>
      </c>
    </row>
    <row r="477" spans="1:4" s="33" customFormat="1" ht="30" customHeight="1" x14ac:dyDescent="0.25">
      <c r="A477" s="825"/>
      <c r="B477" s="827" t="s">
        <v>2377</v>
      </c>
      <c r="C477" s="825" t="s">
        <v>2403</v>
      </c>
      <c r="D477" s="1032">
        <v>1626</v>
      </c>
    </row>
    <row r="478" spans="1:4" s="33" customFormat="1" ht="30" customHeight="1" x14ac:dyDescent="0.25">
      <c r="A478" s="825"/>
      <c r="B478" s="827" t="s">
        <v>2378</v>
      </c>
      <c r="C478" s="825" t="s">
        <v>2404</v>
      </c>
      <c r="D478" s="1032">
        <v>1710</v>
      </c>
    </row>
    <row r="479" spans="1:4" s="33" customFormat="1" ht="30" customHeight="1" x14ac:dyDescent="0.25">
      <c r="A479" s="825"/>
      <c r="B479" s="827" t="s">
        <v>2379</v>
      </c>
      <c r="C479" s="825" t="s">
        <v>2405</v>
      </c>
      <c r="D479" s="1032">
        <v>1911</v>
      </c>
    </row>
    <row r="480" spans="1:4" s="33" customFormat="1" ht="30" customHeight="1" x14ac:dyDescent="0.25">
      <c r="A480" s="825"/>
      <c r="B480" s="827" t="s">
        <v>2380</v>
      </c>
      <c r="C480" s="825" t="s">
        <v>2406</v>
      </c>
      <c r="D480" s="1032">
        <v>1377</v>
      </c>
    </row>
    <row r="481" spans="1:4" s="33" customFormat="1" ht="30" customHeight="1" x14ac:dyDescent="0.25">
      <c r="A481" s="825"/>
      <c r="B481" s="827" t="s">
        <v>2381</v>
      </c>
      <c r="C481" s="825" t="s">
        <v>2407</v>
      </c>
      <c r="D481" s="1032">
        <v>1542</v>
      </c>
    </row>
    <row r="482" spans="1:4" s="33" customFormat="1" ht="30" customHeight="1" x14ac:dyDescent="0.25">
      <c r="A482" s="825"/>
      <c r="B482" s="827" t="s">
        <v>2382</v>
      </c>
      <c r="C482" s="825" t="s">
        <v>2408</v>
      </c>
      <c r="D482" s="1032">
        <v>2220</v>
      </c>
    </row>
    <row r="483" spans="1:4" s="33" customFormat="1" ht="30" customHeight="1" x14ac:dyDescent="0.25">
      <c r="A483" s="825"/>
      <c r="B483" s="827" t="s">
        <v>2383</v>
      </c>
      <c r="C483" s="825" t="s">
        <v>2409</v>
      </c>
      <c r="D483" s="1032">
        <v>2205</v>
      </c>
    </row>
    <row r="484" spans="1:4" s="33" customFormat="1" ht="30" customHeight="1" x14ac:dyDescent="0.25">
      <c r="A484" s="825"/>
      <c r="B484" s="827" t="s">
        <v>2384</v>
      </c>
      <c r="C484" s="825" t="s">
        <v>2410</v>
      </c>
      <c r="D484" s="1032">
        <v>1377</v>
      </c>
    </row>
    <row r="485" spans="1:4" s="33" customFormat="1" ht="30" customHeight="1" x14ac:dyDescent="0.25">
      <c r="A485" s="825"/>
      <c r="B485" s="827" t="s">
        <v>2385</v>
      </c>
      <c r="C485" s="825" t="s">
        <v>2411</v>
      </c>
      <c r="D485" s="1032">
        <v>1542</v>
      </c>
    </row>
    <row r="486" spans="1:4" s="33" customFormat="1" ht="30" customHeight="1" x14ac:dyDescent="0.25">
      <c r="A486" s="825"/>
      <c r="B486" s="827" t="s">
        <v>2386</v>
      </c>
      <c r="C486" s="825" t="s">
        <v>2412</v>
      </c>
      <c r="D486" s="1032">
        <v>1728</v>
      </c>
    </row>
    <row r="487" spans="1:4" s="33" customFormat="1" ht="30" customHeight="1" x14ac:dyDescent="0.25">
      <c r="A487" s="825"/>
      <c r="B487" s="827" t="s">
        <v>2387</v>
      </c>
      <c r="C487" s="825" t="s">
        <v>2413</v>
      </c>
      <c r="D487" s="1032">
        <v>1374</v>
      </c>
    </row>
    <row r="488" spans="1:4" s="33" customFormat="1" ht="30" customHeight="1" x14ac:dyDescent="0.25">
      <c r="A488" s="825"/>
      <c r="B488" s="827" t="s">
        <v>2388</v>
      </c>
      <c r="C488" s="825" t="s">
        <v>2414</v>
      </c>
      <c r="D488" s="1032">
        <v>2661</v>
      </c>
    </row>
    <row r="489" spans="1:4" s="33" customFormat="1" ht="30" customHeight="1" x14ac:dyDescent="0.25">
      <c r="A489" s="825"/>
      <c r="B489" s="827" t="s">
        <v>2389</v>
      </c>
      <c r="C489" s="825" t="s">
        <v>2415</v>
      </c>
      <c r="D489" s="1032">
        <v>2142</v>
      </c>
    </row>
    <row r="490" spans="1:4" s="33" customFormat="1" ht="30" customHeight="1" x14ac:dyDescent="0.25">
      <c r="A490" s="825"/>
      <c r="B490" s="827" t="s">
        <v>2390</v>
      </c>
      <c r="C490" s="825" t="s">
        <v>2416</v>
      </c>
      <c r="D490" s="1032">
        <v>2502</v>
      </c>
    </row>
    <row r="491" spans="1:4" s="33" customFormat="1" ht="30" customHeight="1" x14ac:dyDescent="0.25">
      <c r="A491" s="825"/>
      <c r="B491" s="827" t="s">
        <v>2391</v>
      </c>
      <c r="C491" s="825" t="s">
        <v>2417</v>
      </c>
      <c r="D491" s="1032">
        <v>2151</v>
      </c>
    </row>
    <row r="492" spans="1:4" s="33" customFormat="1" ht="30" customHeight="1" x14ac:dyDescent="0.25">
      <c r="A492" s="825"/>
      <c r="B492" s="827" t="s">
        <v>2392</v>
      </c>
      <c r="C492" s="825" t="s">
        <v>2418</v>
      </c>
      <c r="D492" s="1032">
        <v>1728</v>
      </c>
    </row>
    <row r="493" spans="1:4" s="33" customFormat="1" ht="30" customHeight="1" x14ac:dyDescent="0.25">
      <c r="A493" s="825"/>
      <c r="B493" s="827" t="s">
        <v>2393</v>
      </c>
      <c r="C493" s="825" t="s">
        <v>2419</v>
      </c>
      <c r="D493" s="1032">
        <v>2280</v>
      </c>
    </row>
    <row r="494" spans="1:4" s="33" customFormat="1" ht="30" customHeight="1" x14ac:dyDescent="0.25">
      <c r="A494" s="825"/>
      <c r="B494" s="827" t="s">
        <v>2394</v>
      </c>
      <c r="C494" s="825" t="s">
        <v>2420</v>
      </c>
      <c r="D494" s="1032">
        <v>1986</v>
      </c>
    </row>
    <row r="495" spans="1:4" s="33" customFormat="1" ht="30" customHeight="1" x14ac:dyDescent="0.25">
      <c r="A495" s="825"/>
      <c r="B495" s="827" t="s">
        <v>2395</v>
      </c>
      <c r="C495" s="825" t="s">
        <v>2421</v>
      </c>
      <c r="D495" s="1032">
        <v>2187</v>
      </c>
    </row>
    <row r="496" spans="1:4" s="33" customFormat="1" ht="30" customHeight="1" x14ac:dyDescent="0.25">
      <c r="A496" s="825"/>
      <c r="B496" s="827" t="s">
        <v>2396</v>
      </c>
      <c r="C496" s="825" t="s">
        <v>2422</v>
      </c>
      <c r="D496" s="1032">
        <v>2613</v>
      </c>
    </row>
    <row r="497" spans="1:4" s="33" customFormat="1" ht="30" customHeight="1" x14ac:dyDescent="0.25">
      <c r="A497" s="825"/>
      <c r="B497" s="827" t="s">
        <v>2397</v>
      </c>
      <c r="C497" s="825" t="s">
        <v>2423</v>
      </c>
      <c r="D497" s="1032">
        <v>2205</v>
      </c>
    </row>
    <row r="498" spans="1:4" s="33" customFormat="1" ht="30" customHeight="1" x14ac:dyDescent="0.25">
      <c r="A498" s="825"/>
      <c r="B498" s="827" t="s">
        <v>2398</v>
      </c>
      <c r="C498" s="825" t="s">
        <v>2424</v>
      </c>
      <c r="D498" s="1032">
        <v>2595</v>
      </c>
    </row>
    <row r="499" spans="1:4" s="33" customFormat="1" ht="30" customHeight="1" x14ac:dyDescent="0.25">
      <c r="A499" s="825"/>
      <c r="B499" s="827" t="s">
        <v>2399</v>
      </c>
      <c r="C499" s="825" t="s">
        <v>2425</v>
      </c>
      <c r="D499" s="1032">
        <v>2151</v>
      </c>
    </row>
    <row r="500" spans="1:4" s="33" customFormat="1" ht="30" customHeight="1" x14ac:dyDescent="0.25">
      <c r="A500" s="825"/>
      <c r="B500" s="827" t="s">
        <v>2426</v>
      </c>
      <c r="C500" s="825" t="s">
        <v>2452</v>
      </c>
      <c r="D500" s="1032">
        <v>2079</v>
      </c>
    </row>
    <row r="501" spans="1:4" s="33" customFormat="1" ht="30" customHeight="1" x14ac:dyDescent="0.25">
      <c r="A501" s="825"/>
      <c r="B501" s="827" t="s">
        <v>2427</v>
      </c>
      <c r="C501" s="825" t="s">
        <v>2453</v>
      </c>
      <c r="D501" s="1032">
        <v>2592</v>
      </c>
    </row>
    <row r="502" spans="1:4" s="33" customFormat="1" ht="30" customHeight="1" x14ac:dyDescent="0.25">
      <c r="A502" s="825"/>
      <c r="B502" s="827" t="s">
        <v>2428</v>
      </c>
      <c r="C502" s="825" t="s">
        <v>2454</v>
      </c>
      <c r="D502" s="1032">
        <v>2244</v>
      </c>
    </row>
    <row r="503" spans="1:4" s="33" customFormat="1" ht="30" customHeight="1" x14ac:dyDescent="0.25">
      <c r="A503" s="825"/>
      <c r="B503" s="827" t="s">
        <v>2429</v>
      </c>
      <c r="C503" s="825" t="s">
        <v>2455</v>
      </c>
      <c r="D503" s="1032">
        <v>1707</v>
      </c>
    </row>
    <row r="504" spans="1:4" s="33" customFormat="1" ht="30" customHeight="1" x14ac:dyDescent="0.25">
      <c r="A504" s="825"/>
      <c r="B504" s="827" t="s">
        <v>2430</v>
      </c>
      <c r="C504" s="825" t="s">
        <v>2456</v>
      </c>
      <c r="D504" s="1032">
        <v>1710</v>
      </c>
    </row>
    <row r="505" spans="1:4" s="33" customFormat="1" ht="30" customHeight="1" x14ac:dyDescent="0.25">
      <c r="A505" s="825"/>
      <c r="B505" s="827" t="s">
        <v>2431</v>
      </c>
      <c r="C505" s="825" t="s">
        <v>2457</v>
      </c>
      <c r="D505" s="1032">
        <v>1560</v>
      </c>
    </row>
    <row r="506" spans="1:4" s="33" customFormat="1" ht="30" customHeight="1" x14ac:dyDescent="0.25">
      <c r="A506" s="825"/>
      <c r="B506" s="827" t="s">
        <v>2432</v>
      </c>
      <c r="C506" s="825" t="s">
        <v>2458</v>
      </c>
      <c r="D506" s="1032">
        <v>1341</v>
      </c>
    </row>
    <row r="507" spans="1:4" s="33" customFormat="1" ht="30" customHeight="1" x14ac:dyDescent="0.25">
      <c r="A507" s="825"/>
      <c r="B507" s="827" t="s">
        <v>2433</v>
      </c>
      <c r="C507" s="825" t="s">
        <v>2459</v>
      </c>
      <c r="D507" s="1032">
        <v>1560</v>
      </c>
    </row>
    <row r="508" spans="1:4" s="33" customFormat="1" ht="30" customHeight="1" x14ac:dyDescent="0.25">
      <c r="A508" s="825"/>
      <c r="B508" s="827" t="s">
        <v>2434</v>
      </c>
      <c r="C508" s="825" t="s">
        <v>2460</v>
      </c>
      <c r="D508" s="1032">
        <v>1416</v>
      </c>
    </row>
    <row r="509" spans="1:4" s="33" customFormat="1" ht="30" customHeight="1" x14ac:dyDescent="0.25">
      <c r="A509" s="825"/>
      <c r="B509" s="827" t="s">
        <v>2435</v>
      </c>
      <c r="C509" s="825" t="s">
        <v>2461</v>
      </c>
      <c r="D509" s="1032">
        <v>1560</v>
      </c>
    </row>
    <row r="510" spans="1:4" s="33" customFormat="1" ht="30" customHeight="1" x14ac:dyDescent="0.25">
      <c r="A510" s="825"/>
      <c r="B510" s="827" t="s">
        <v>2436</v>
      </c>
      <c r="C510" s="825" t="s">
        <v>2462</v>
      </c>
      <c r="D510" s="1032">
        <v>1416</v>
      </c>
    </row>
    <row r="511" spans="1:4" s="33" customFormat="1" ht="30" customHeight="1" x14ac:dyDescent="0.25">
      <c r="A511" s="825"/>
      <c r="B511" s="827" t="s">
        <v>2437</v>
      </c>
      <c r="C511" s="825" t="s">
        <v>2463</v>
      </c>
      <c r="D511" s="1032">
        <v>1188</v>
      </c>
    </row>
    <row r="512" spans="1:4" s="33" customFormat="1" ht="30" customHeight="1" x14ac:dyDescent="0.25">
      <c r="A512" s="825"/>
      <c r="B512" s="827" t="s">
        <v>2438</v>
      </c>
      <c r="C512" s="825" t="s">
        <v>2464</v>
      </c>
      <c r="D512" s="1032">
        <v>2043</v>
      </c>
    </row>
    <row r="513" spans="1:4" s="33" customFormat="1" ht="30" customHeight="1" x14ac:dyDescent="0.25">
      <c r="A513" s="825"/>
      <c r="B513" s="827" t="s">
        <v>2439</v>
      </c>
      <c r="C513" s="825" t="s">
        <v>2465</v>
      </c>
      <c r="D513" s="1032">
        <v>1302</v>
      </c>
    </row>
    <row r="514" spans="1:4" s="33" customFormat="1" ht="30" customHeight="1" x14ac:dyDescent="0.25">
      <c r="A514" s="825"/>
      <c r="B514" s="827" t="s">
        <v>2440</v>
      </c>
      <c r="C514" s="825" t="s">
        <v>2466</v>
      </c>
      <c r="D514" s="1032">
        <v>1785</v>
      </c>
    </row>
    <row r="515" spans="1:4" s="33" customFormat="1" ht="30" customHeight="1" x14ac:dyDescent="0.25">
      <c r="A515" s="825"/>
      <c r="B515" s="827" t="s">
        <v>2441</v>
      </c>
      <c r="C515" s="825" t="s">
        <v>2467</v>
      </c>
      <c r="D515" s="1032">
        <v>1614</v>
      </c>
    </row>
    <row r="516" spans="1:4" s="33" customFormat="1" ht="30" customHeight="1" x14ac:dyDescent="0.25">
      <c r="A516" s="825"/>
      <c r="B516" s="827" t="s">
        <v>2442</v>
      </c>
      <c r="C516" s="825" t="s">
        <v>2468</v>
      </c>
      <c r="D516" s="1032">
        <v>1341</v>
      </c>
    </row>
    <row r="517" spans="1:4" s="33" customFormat="1" ht="30" customHeight="1" x14ac:dyDescent="0.25">
      <c r="A517" s="825"/>
      <c r="B517" s="827" t="s">
        <v>2443</v>
      </c>
      <c r="C517" s="825" t="s">
        <v>2469</v>
      </c>
      <c r="D517" s="1032">
        <v>1818</v>
      </c>
    </row>
    <row r="518" spans="1:4" s="33" customFormat="1" ht="30" customHeight="1" x14ac:dyDescent="0.25">
      <c r="A518" s="825"/>
      <c r="B518" s="827" t="s">
        <v>2444</v>
      </c>
      <c r="C518" s="825" t="s">
        <v>2470</v>
      </c>
      <c r="D518" s="1032">
        <v>1674</v>
      </c>
    </row>
    <row r="519" spans="1:4" s="33" customFormat="1" ht="30" customHeight="1" x14ac:dyDescent="0.25">
      <c r="A519" s="825"/>
      <c r="B519" s="827" t="s">
        <v>2445</v>
      </c>
      <c r="C519" s="825" t="s">
        <v>2471</v>
      </c>
      <c r="D519" s="1032">
        <v>1743</v>
      </c>
    </row>
    <row r="520" spans="1:4" s="33" customFormat="1" ht="30" customHeight="1" x14ac:dyDescent="0.25">
      <c r="A520" s="825"/>
      <c r="B520" s="827" t="s">
        <v>2446</v>
      </c>
      <c r="C520" s="825" t="s">
        <v>2472</v>
      </c>
      <c r="D520" s="1032">
        <v>1341</v>
      </c>
    </row>
    <row r="521" spans="1:4" s="33" customFormat="1" ht="30" customHeight="1" x14ac:dyDescent="0.25">
      <c r="A521" s="825"/>
      <c r="B521" s="827" t="s">
        <v>2447</v>
      </c>
      <c r="C521" s="825" t="s">
        <v>2473</v>
      </c>
      <c r="D521" s="1032">
        <v>1605</v>
      </c>
    </row>
    <row r="522" spans="1:4" s="33" customFormat="1" ht="30" customHeight="1" x14ac:dyDescent="0.25">
      <c r="A522" s="825"/>
      <c r="B522" s="827" t="s">
        <v>2448</v>
      </c>
      <c r="C522" s="825" t="s">
        <v>2474</v>
      </c>
      <c r="D522" s="1032">
        <v>1491</v>
      </c>
    </row>
    <row r="523" spans="1:4" s="33" customFormat="1" ht="30" customHeight="1" x14ac:dyDescent="0.25">
      <c r="A523" s="825"/>
      <c r="B523" s="827" t="s">
        <v>2449</v>
      </c>
      <c r="C523" s="825" t="s">
        <v>2475</v>
      </c>
      <c r="D523" s="1032">
        <v>1545</v>
      </c>
    </row>
    <row r="524" spans="1:4" s="33" customFormat="1" ht="30" customHeight="1" x14ac:dyDescent="0.25">
      <c r="A524" s="825"/>
      <c r="B524" s="827" t="s">
        <v>2450</v>
      </c>
      <c r="C524" s="825" t="s">
        <v>2476</v>
      </c>
      <c r="D524" s="1032">
        <v>1488</v>
      </c>
    </row>
    <row r="525" spans="1:4" s="33" customFormat="1" ht="30" customHeight="1" x14ac:dyDescent="0.25">
      <c r="A525" s="825"/>
      <c r="B525" s="827" t="s">
        <v>2451</v>
      </c>
      <c r="C525" s="825" t="s">
        <v>2477</v>
      </c>
      <c r="D525" s="1032">
        <v>834</v>
      </c>
    </row>
    <row r="526" spans="1:4" s="33" customFormat="1" ht="30" customHeight="1" x14ac:dyDescent="0.25">
      <c r="A526" s="825"/>
      <c r="B526" s="827" t="s">
        <v>2478</v>
      </c>
      <c r="C526" s="825" t="s">
        <v>2500</v>
      </c>
      <c r="D526" s="1032">
        <v>1761</v>
      </c>
    </row>
    <row r="527" spans="1:4" s="33" customFormat="1" ht="30" customHeight="1" x14ac:dyDescent="0.25">
      <c r="A527" s="825"/>
      <c r="B527" s="827" t="s">
        <v>2479</v>
      </c>
      <c r="C527" s="825" t="s">
        <v>2501</v>
      </c>
      <c r="D527" s="1032">
        <v>1674</v>
      </c>
    </row>
    <row r="528" spans="1:4" s="33" customFormat="1" ht="30" customHeight="1" x14ac:dyDescent="0.25">
      <c r="A528" s="825"/>
      <c r="B528" s="827" t="s">
        <v>2480</v>
      </c>
      <c r="C528" s="825" t="s">
        <v>2502</v>
      </c>
      <c r="D528" s="1032">
        <v>1674</v>
      </c>
    </row>
    <row r="529" spans="1:4" s="33" customFormat="1" ht="30" customHeight="1" x14ac:dyDescent="0.25">
      <c r="A529" s="825"/>
      <c r="B529" s="827" t="s">
        <v>2481</v>
      </c>
      <c r="C529" s="825" t="s">
        <v>2470</v>
      </c>
      <c r="D529" s="1032">
        <v>1797</v>
      </c>
    </row>
    <row r="530" spans="1:4" s="33" customFormat="1" ht="30" customHeight="1" x14ac:dyDescent="0.25">
      <c r="A530" s="825"/>
      <c r="B530" s="827" t="s">
        <v>2482</v>
      </c>
      <c r="C530" s="825" t="s">
        <v>2503</v>
      </c>
      <c r="D530" s="1032">
        <v>1761</v>
      </c>
    </row>
    <row r="531" spans="1:4" s="33" customFormat="1" ht="30" customHeight="1" x14ac:dyDescent="0.25">
      <c r="A531" s="825"/>
      <c r="B531" s="827" t="s">
        <v>2483</v>
      </c>
      <c r="C531" s="825" t="s">
        <v>2504</v>
      </c>
      <c r="D531" s="1032">
        <v>1527</v>
      </c>
    </row>
    <row r="532" spans="1:4" s="33" customFormat="1" ht="30" customHeight="1" x14ac:dyDescent="0.25">
      <c r="A532" s="825"/>
      <c r="B532" s="827" t="s">
        <v>2484</v>
      </c>
      <c r="C532" s="825" t="s">
        <v>2505</v>
      </c>
      <c r="D532" s="1032">
        <v>1788</v>
      </c>
    </row>
    <row r="533" spans="1:4" s="33" customFormat="1" ht="30" customHeight="1" x14ac:dyDescent="0.25">
      <c r="A533" s="825"/>
      <c r="B533" s="827" t="s">
        <v>2485</v>
      </c>
      <c r="C533" s="825" t="s">
        <v>2466</v>
      </c>
      <c r="D533" s="1032">
        <v>1785</v>
      </c>
    </row>
    <row r="534" spans="1:4" s="33" customFormat="1" ht="30" customHeight="1" x14ac:dyDescent="0.25">
      <c r="A534" s="825"/>
      <c r="B534" s="827" t="s">
        <v>2486</v>
      </c>
      <c r="C534" s="825" t="s">
        <v>2506</v>
      </c>
      <c r="D534" s="1032">
        <v>1704</v>
      </c>
    </row>
    <row r="535" spans="1:4" s="33" customFormat="1" ht="30" customHeight="1" x14ac:dyDescent="0.25">
      <c r="A535" s="825"/>
      <c r="B535" s="827" t="s">
        <v>2487</v>
      </c>
      <c r="C535" s="825" t="s">
        <v>2507</v>
      </c>
      <c r="D535" s="1032">
        <v>1719</v>
      </c>
    </row>
    <row r="536" spans="1:4" s="33" customFormat="1" ht="30" customHeight="1" x14ac:dyDescent="0.25">
      <c r="A536" s="825"/>
      <c r="B536" s="827" t="s">
        <v>2488</v>
      </c>
      <c r="C536" s="825" t="s">
        <v>2508</v>
      </c>
      <c r="D536" s="1032">
        <v>2148</v>
      </c>
    </row>
    <row r="537" spans="1:4" s="33" customFormat="1" ht="30" customHeight="1" x14ac:dyDescent="0.25">
      <c r="A537" s="825"/>
      <c r="B537" s="827" t="s">
        <v>2489</v>
      </c>
      <c r="C537" s="825" t="s">
        <v>2509</v>
      </c>
      <c r="D537" s="1032">
        <v>1740</v>
      </c>
    </row>
    <row r="538" spans="1:4" s="33" customFormat="1" ht="30" customHeight="1" x14ac:dyDescent="0.25">
      <c r="A538" s="825"/>
      <c r="B538" s="827" t="s">
        <v>2490</v>
      </c>
      <c r="C538" s="825" t="s">
        <v>2510</v>
      </c>
      <c r="D538" s="1032">
        <v>1998</v>
      </c>
    </row>
    <row r="539" spans="1:4" s="33" customFormat="1" ht="30" customHeight="1" x14ac:dyDescent="0.25">
      <c r="A539" s="825"/>
      <c r="B539" s="827" t="s">
        <v>2491</v>
      </c>
      <c r="C539" s="825" t="s">
        <v>2511</v>
      </c>
      <c r="D539" s="1032">
        <v>2145</v>
      </c>
    </row>
    <row r="540" spans="1:4" s="33" customFormat="1" ht="30" customHeight="1" x14ac:dyDescent="0.25">
      <c r="A540" s="825"/>
      <c r="B540" s="827" t="s">
        <v>2492</v>
      </c>
      <c r="C540" s="825" t="s">
        <v>2512</v>
      </c>
      <c r="D540" s="1032">
        <v>1998</v>
      </c>
    </row>
    <row r="541" spans="1:4" s="33" customFormat="1" ht="30" customHeight="1" x14ac:dyDescent="0.25">
      <c r="A541" s="825"/>
      <c r="B541" s="827" t="s">
        <v>2493</v>
      </c>
      <c r="C541" s="825" t="s">
        <v>2513</v>
      </c>
      <c r="D541" s="1032">
        <v>1098</v>
      </c>
    </row>
    <row r="542" spans="1:4" s="33" customFormat="1" ht="30" customHeight="1" x14ac:dyDescent="0.25">
      <c r="A542" s="825"/>
      <c r="B542" s="827" t="s">
        <v>2494</v>
      </c>
      <c r="C542" s="825" t="s">
        <v>2514</v>
      </c>
      <c r="D542" s="1032">
        <v>1722</v>
      </c>
    </row>
    <row r="543" spans="1:4" s="33" customFormat="1" ht="30" customHeight="1" x14ac:dyDescent="0.25">
      <c r="A543" s="825"/>
      <c r="B543" s="827" t="s">
        <v>2495</v>
      </c>
      <c r="C543" s="825" t="s">
        <v>2515</v>
      </c>
      <c r="D543" s="1032">
        <v>1995</v>
      </c>
    </row>
    <row r="544" spans="1:4" s="33" customFormat="1" ht="30" customHeight="1" x14ac:dyDescent="0.25">
      <c r="A544" s="825"/>
      <c r="B544" s="827" t="s">
        <v>2496</v>
      </c>
      <c r="C544" s="825" t="s">
        <v>2516</v>
      </c>
      <c r="D544" s="1032">
        <v>1848</v>
      </c>
    </row>
    <row r="545" spans="1:16384" s="33" customFormat="1" ht="30" customHeight="1" x14ac:dyDescent="0.25">
      <c r="A545" s="825"/>
      <c r="B545" s="827" t="s">
        <v>2497</v>
      </c>
      <c r="C545" s="825" t="s">
        <v>2517</v>
      </c>
      <c r="D545" s="1032">
        <v>1461</v>
      </c>
    </row>
    <row r="546" spans="1:16384" s="33" customFormat="1" ht="30" customHeight="1" x14ac:dyDescent="0.25">
      <c r="A546" s="825"/>
      <c r="B546" s="827" t="s">
        <v>2498</v>
      </c>
      <c r="C546" s="825" t="s">
        <v>2518</v>
      </c>
      <c r="D546" s="1032">
        <v>3075</v>
      </c>
    </row>
    <row r="547" spans="1:16384" s="33" customFormat="1" ht="30" customHeight="1" x14ac:dyDescent="0.25">
      <c r="A547" s="825"/>
      <c r="B547" s="827" t="s">
        <v>2499</v>
      </c>
      <c r="C547" s="825" t="s">
        <v>1451</v>
      </c>
      <c r="D547" s="1032">
        <v>2795528.8</v>
      </c>
    </row>
    <row r="548" spans="1:16384" s="33" customFormat="1" ht="30" customHeight="1" x14ac:dyDescent="0.25">
      <c r="A548" s="825">
        <v>9</v>
      </c>
      <c r="B548" s="827"/>
      <c r="C548" s="825"/>
      <c r="D548" s="828"/>
    </row>
    <row r="549" spans="1:16384" s="33" customFormat="1" ht="22.5" customHeight="1" x14ac:dyDescent="0.25">
      <c r="A549" s="825"/>
      <c r="B549" s="826" t="s">
        <v>904</v>
      </c>
      <c r="C549" s="825"/>
      <c r="D549" s="828"/>
    </row>
    <row r="550" spans="1:16384" s="33" customFormat="1" ht="30" customHeight="1" x14ac:dyDescent="0.25">
      <c r="A550" s="825"/>
      <c r="B550" s="827" t="s">
        <v>905</v>
      </c>
      <c r="C550" s="825"/>
      <c r="D550" s="828"/>
    </row>
    <row r="551" spans="1:16384" s="33" customFormat="1" ht="30" customHeight="1" x14ac:dyDescent="0.25">
      <c r="A551" s="825">
        <v>10</v>
      </c>
      <c r="B551" s="827" t="s">
        <v>1476</v>
      </c>
      <c r="C551" s="825" t="s">
        <v>905</v>
      </c>
      <c r="D551" s="1032">
        <v>21502500</v>
      </c>
    </row>
    <row r="552" spans="1:16384" s="33" customFormat="1" ht="30" customHeight="1" x14ac:dyDescent="0.25">
      <c r="A552" s="825">
        <v>11</v>
      </c>
      <c r="B552" s="827"/>
      <c r="C552" s="825"/>
      <c r="D552" s="828"/>
    </row>
    <row r="553" spans="1:16384" s="33" customFormat="1" ht="30" customHeight="1" x14ac:dyDescent="0.25">
      <c r="A553" s="825"/>
      <c r="B553" s="827" t="s">
        <v>906</v>
      </c>
      <c r="C553" s="825"/>
      <c r="D553" s="828"/>
    </row>
    <row r="554" spans="1:16384" s="33" customFormat="1" ht="30" customHeight="1" x14ac:dyDescent="0.25">
      <c r="A554" s="825">
        <v>12</v>
      </c>
      <c r="B554" s="827" t="s">
        <v>1477</v>
      </c>
      <c r="C554" s="825" t="s">
        <v>1478</v>
      </c>
      <c r="D554" s="1032">
        <v>35491964.390000001</v>
      </c>
    </row>
    <row r="555" spans="1:16384" s="33" customFormat="1" ht="30" customHeight="1" x14ac:dyDescent="0.25">
      <c r="A555" s="825">
        <v>13</v>
      </c>
      <c r="B555" s="827"/>
      <c r="C555" s="825"/>
      <c r="D555" s="828"/>
    </row>
    <row r="556" spans="1:16384" s="33" customFormat="1" ht="30" customHeight="1" x14ac:dyDescent="0.25">
      <c r="A556" s="825"/>
      <c r="B556" s="827" t="s">
        <v>907</v>
      </c>
      <c r="C556" s="825"/>
      <c r="D556" s="828"/>
    </row>
    <row r="557" spans="1:16384" s="33" customFormat="1" x14ac:dyDescent="0.25">
      <c r="A557" s="1388"/>
      <c r="B557" s="1388"/>
      <c r="C557" s="1388"/>
      <c r="D557" s="1388"/>
    </row>
    <row r="558" spans="1:16384" s="33" customFormat="1" x14ac:dyDescent="0.3">
      <c r="A558" s="438" t="s">
        <v>243</v>
      </c>
      <c r="B558" s="3"/>
      <c r="C558" s="3"/>
      <c r="D558" s="3"/>
      <c r="E558" s="438"/>
      <c r="F558" s="3"/>
      <c r="G558" s="578"/>
      <c r="H558" s="3"/>
      <c r="I558" s="438"/>
      <c r="J558" s="3"/>
      <c r="K558" s="578"/>
      <c r="L558" s="3"/>
      <c r="M558" s="438"/>
      <c r="N558" s="3"/>
      <c r="O558" s="578"/>
      <c r="P558" s="3"/>
      <c r="Q558" s="438"/>
      <c r="R558" s="3"/>
      <c r="S558" s="578"/>
      <c r="T558" s="3"/>
      <c r="U558" s="438"/>
      <c r="V558" s="3"/>
      <c r="W558" s="578"/>
      <c r="X558" s="3"/>
      <c r="Y558" s="438"/>
      <c r="Z558" s="3"/>
      <c r="AA558" s="578"/>
      <c r="AB558" s="3"/>
      <c r="AC558" s="438"/>
      <c r="AD558" s="3"/>
      <c r="AE558" s="578"/>
      <c r="AF558" s="3"/>
      <c r="AG558" s="438"/>
      <c r="AH558" s="3"/>
      <c r="AI558" s="578"/>
      <c r="AJ558" s="3"/>
      <c r="AK558" s="438"/>
      <c r="AL558" s="3"/>
      <c r="AM558" s="578"/>
      <c r="AN558" s="3"/>
      <c r="AO558" s="438"/>
      <c r="AP558" s="3"/>
      <c r="AQ558" s="578"/>
      <c r="AR558" s="3"/>
      <c r="AS558" s="438"/>
      <c r="AT558" s="3"/>
      <c r="AU558" s="578"/>
      <c r="AV558" s="3"/>
      <c r="AW558" s="438"/>
      <c r="AX558" s="3"/>
      <c r="AY558" s="578"/>
      <c r="AZ558" s="3"/>
      <c r="BA558" s="438"/>
      <c r="BB558" s="3"/>
      <c r="BC558" s="578"/>
      <c r="BD558" s="3"/>
      <c r="BE558" s="438"/>
      <c r="BF558" s="3"/>
      <c r="BG558" s="578"/>
      <c r="BH558" s="3"/>
      <c r="BI558" s="438"/>
      <c r="BJ558" s="3"/>
      <c r="BK558" s="578"/>
      <c r="BL558" s="3"/>
      <c r="BM558" s="438"/>
      <c r="BN558" s="3"/>
      <c r="BO558" s="578"/>
      <c r="BP558" s="3"/>
      <c r="BQ558" s="438"/>
      <c r="BR558" s="3"/>
      <c r="BS558" s="578"/>
      <c r="BT558" s="3"/>
      <c r="BU558" s="438"/>
      <c r="BV558" s="3"/>
      <c r="BW558" s="578"/>
      <c r="BX558" s="3"/>
      <c r="BY558" s="438"/>
      <c r="BZ558" s="3"/>
      <c r="CA558" s="578"/>
      <c r="CB558" s="3"/>
      <c r="CC558" s="438"/>
      <c r="CD558" s="3"/>
      <c r="CE558" s="578"/>
      <c r="CF558" s="3"/>
      <c r="CG558" s="438"/>
      <c r="CH558" s="3"/>
      <c r="CI558" s="578"/>
      <c r="CJ558" s="3"/>
      <c r="CK558" s="438"/>
      <c r="CL558" s="3"/>
      <c r="CM558" s="578"/>
      <c r="CN558" s="3"/>
      <c r="CO558" s="438"/>
      <c r="CP558" s="3"/>
      <c r="CQ558" s="578"/>
      <c r="CR558" s="3"/>
      <c r="CS558" s="438"/>
      <c r="CT558" s="3"/>
      <c r="CU558" s="578"/>
      <c r="CV558" s="3"/>
      <c r="CW558" s="438"/>
      <c r="CX558" s="3"/>
      <c r="CY558" s="578"/>
      <c r="CZ558" s="3"/>
      <c r="DA558" s="438"/>
      <c r="DB558" s="3"/>
      <c r="DC558" s="578"/>
      <c r="DD558" s="3"/>
      <c r="DE558" s="438"/>
      <c r="DF558" s="3"/>
      <c r="DG558" s="578"/>
      <c r="DH558" s="3"/>
      <c r="DI558" s="438"/>
      <c r="DJ558" s="3"/>
      <c r="DK558" s="578"/>
      <c r="DL558" s="3"/>
      <c r="DM558" s="438"/>
      <c r="DN558" s="3"/>
      <c r="DO558" s="578"/>
      <c r="DP558" s="3"/>
      <c r="DQ558" s="438"/>
      <c r="DR558" s="3"/>
      <c r="DS558" s="578"/>
      <c r="DT558" s="3"/>
      <c r="DU558" s="438"/>
      <c r="DV558" s="3"/>
      <c r="DW558" s="578"/>
      <c r="DX558" s="3"/>
      <c r="DY558" s="438"/>
      <c r="DZ558" s="3"/>
      <c r="EA558" s="578"/>
      <c r="EB558" s="3"/>
      <c r="EC558" s="438"/>
      <c r="ED558" s="3"/>
      <c r="EE558" s="578"/>
      <c r="EF558" s="3"/>
      <c r="EG558" s="438"/>
      <c r="EH558" s="3"/>
      <c r="EI558" s="578"/>
      <c r="EJ558" s="3"/>
      <c r="EK558" s="438"/>
      <c r="EL558" s="3"/>
      <c r="EM558" s="578"/>
      <c r="EN558" s="3"/>
      <c r="EO558" s="438"/>
      <c r="EP558" s="3"/>
      <c r="EQ558" s="578"/>
      <c r="ER558" s="3"/>
      <c r="ES558" s="438"/>
      <c r="ET558" s="3"/>
      <c r="EU558" s="578"/>
      <c r="EV558" s="3"/>
      <c r="EW558" s="438"/>
      <c r="EX558" s="3"/>
      <c r="EY558" s="578"/>
      <c r="EZ558" s="3"/>
      <c r="FA558" s="438"/>
      <c r="FB558" s="3"/>
      <c r="FC558" s="578"/>
      <c r="FD558" s="3"/>
      <c r="FE558" s="438"/>
      <c r="FF558" s="3"/>
      <c r="FG558" s="578"/>
      <c r="FH558" s="3"/>
      <c r="FI558" s="438"/>
      <c r="FJ558" s="3"/>
      <c r="FK558" s="578"/>
      <c r="FL558" s="3"/>
      <c r="FM558" s="438"/>
      <c r="FN558" s="3"/>
      <c r="FO558" s="578"/>
      <c r="FP558" s="3"/>
      <c r="FQ558" s="438"/>
      <c r="FR558" s="3"/>
      <c r="FS558" s="578"/>
      <c r="FT558" s="3"/>
      <c r="FU558" s="438"/>
      <c r="FV558" s="3"/>
      <c r="FW558" s="578"/>
      <c r="FX558" s="3"/>
      <c r="FY558" s="438"/>
      <c r="FZ558" s="3"/>
      <c r="GA558" s="578"/>
      <c r="GB558" s="3"/>
      <c r="GC558" s="438"/>
      <c r="GD558" s="3"/>
      <c r="GE558" s="578"/>
      <c r="GF558" s="3"/>
      <c r="GG558" s="438"/>
      <c r="GH558" s="3"/>
      <c r="GI558" s="578"/>
      <c r="GJ558" s="3"/>
      <c r="GK558" s="438"/>
      <c r="GL558" s="3"/>
      <c r="GM558" s="578"/>
      <c r="GN558" s="3"/>
      <c r="GO558" s="438"/>
      <c r="GP558" s="3"/>
      <c r="GQ558" s="578"/>
      <c r="GR558" s="3"/>
      <c r="GS558" s="438"/>
      <c r="GT558" s="3"/>
      <c r="GU558" s="578"/>
      <c r="GV558" s="3"/>
      <c r="GW558" s="438"/>
      <c r="GX558" s="3"/>
      <c r="GY558" s="578"/>
      <c r="GZ558" s="3"/>
      <c r="HA558" s="438"/>
      <c r="HB558" s="3"/>
      <c r="HC558" s="578"/>
      <c r="HD558" s="3"/>
      <c r="HE558" s="438"/>
      <c r="HF558" s="3"/>
      <c r="HG558" s="578"/>
      <c r="HH558" s="3"/>
      <c r="HI558" s="438"/>
      <c r="HJ558" s="3"/>
      <c r="HK558" s="578"/>
      <c r="HL558" s="3"/>
      <c r="HM558" s="438"/>
      <c r="HN558" s="3"/>
      <c r="HO558" s="578"/>
      <c r="HP558" s="3"/>
      <c r="HQ558" s="438"/>
      <c r="HR558" s="3"/>
      <c r="HS558" s="578"/>
      <c r="HT558" s="3"/>
      <c r="HU558" s="438"/>
      <c r="HV558" s="3"/>
      <c r="HW558" s="578"/>
      <c r="HX558" s="3"/>
      <c r="HY558" s="438"/>
      <c r="HZ558" s="3"/>
      <c r="IA558" s="578"/>
      <c r="IB558" s="3"/>
      <c r="IC558" s="438"/>
      <c r="ID558" s="3"/>
      <c r="IE558" s="578"/>
      <c r="IF558" s="3"/>
      <c r="IG558" s="438"/>
      <c r="IH558" s="3"/>
      <c r="II558" s="578"/>
      <c r="IJ558" s="3"/>
      <c r="IK558" s="438"/>
      <c r="IL558" s="3"/>
      <c r="IM558" s="578"/>
      <c r="IN558" s="3"/>
      <c r="IO558" s="438"/>
      <c r="IP558" s="3"/>
      <c r="IQ558" s="578"/>
      <c r="IR558" s="3"/>
      <c r="IS558" s="438"/>
      <c r="IT558" s="3"/>
      <c r="IU558" s="578"/>
      <c r="IV558" s="3"/>
      <c r="IW558" s="438"/>
      <c r="IX558" s="3"/>
      <c r="IY558" s="578"/>
      <c r="IZ558" s="3"/>
      <c r="JA558" s="438"/>
      <c r="JB558" s="3"/>
      <c r="JC558" s="578"/>
      <c r="JD558" s="3"/>
      <c r="JE558" s="438"/>
      <c r="JF558" s="3"/>
      <c r="JG558" s="578"/>
      <c r="JH558" s="3"/>
      <c r="JI558" s="438"/>
      <c r="JJ558" s="3"/>
      <c r="JK558" s="578"/>
      <c r="JL558" s="3"/>
      <c r="JM558" s="438"/>
      <c r="JN558" s="3"/>
      <c r="JO558" s="578"/>
      <c r="JP558" s="3"/>
      <c r="JQ558" s="438"/>
      <c r="JR558" s="3"/>
      <c r="JS558" s="578"/>
      <c r="JT558" s="3"/>
      <c r="JU558" s="438"/>
      <c r="JV558" s="3"/>
      <c r="JW558" s="578"/>
      <c r="JX558" s="3"/>
      <c r="JY558" s="438"/>
      <c r="JZ558" s="3"/>
      <c r="KA558" s="578"/>
      <c r="KB558" s="3"/>
      <c r="KC558" s="438"/>
      <c r="KD558" s="3"/>
      <c r="KE558" s="578"/>
      <c r="KF558" s="3"/>
      <c r="KG558" s="438"/>
      <c r="KH558" s="3"/>
      <c r="KI558" s="578"/>
      <c r="KJ558" s="3"/>
      <c r="KK558" s="438"/>
      <c r="KL558" s="3"/>
      <c r="KM558" s="578"/>
      <c r="KN558" s="3"/>
      <c r="KO558" s="438"/>
      <c r="KP558" s="3"/>
      <c r="KQ558" s="578"/>
      <c r="KR558" s="3"/>
      <c r="KS558" s="438"/>
      <c r="KT558" s="3"/>
      <c r="KU558" s="578"/>
      <c r="KV558" s="3"/>
      <c r="KW558" s="438"/>
      <c r="KX558" s="3"/>
      <c r="KY558" s="578"/>
      <c r="KZ558" s="3"/>
      <c r="LA558" s="438"/>
      <c r="LB558" s="3"/>
      <c r="LC558" s="578"/>
      <c r="LD558" s="3"/>
      <c r="LE558" s="438"/>
      <c r="LF558" s="3"/>
      <c r="LG558" s="578"/>
      <c r="LH558" s="3"/>
      <c r="LI558" s="438"/>
      <c r="LJ558" s="3"/>
      <c r="LK558" s="578"/>
      <c r="LL558" s="3"/>
      <c r="LM558" s="438"/>
      <c r="LN558" s="3"/>
      <c r="LO558" s="578"/>
      <c r="LP558" s="3"/>
      <c r="LQ558" s="438"/>
      <c r="LR558" s="3"/>
      <c r="LS558" s="578"/>
      <c r="LT558" s="3"/>
      <c r="LU558" s="438"/>
      <c r="LV558" s="3"/>
      <c r="LW558" s="578"/>
      <c r="LX558" s="3"/>
      <c r="LY558" s="438"/>
      <c r="LZ558" s="3"/>
      <c r="MA558" s="578"/>
      <c r="MB558" s="3"/>
      <c r="MC558" s="438"/>
      <c r="MD558" s="3"/>
      <c r="ME558" s="578"/>
      <c r="MF558" s="3"/>
      <c r="MG558" s="438"/>
      <c r="MH558" s="3"/>
      <c r="MI558" s="578"/>
      <c r="MJ558" s="3"/>
      <c r="MK558" s="438"/>
      <c r="ML558" s="3"/>
      <c r="MM558" s="578"/>
      <c r="MN558" s="3"/>
      <c r="MO558" s="438"/>
      <c r="MP558" s="3"/>
      <c r="MQ558" s="578"/>
      <c r="MR558" s="3"/>
      <c r="MS558" s="438"/>
      <c r="MT558" s="3"/>
      <c r="MU558" s="578"/>
      <c r="MV558" s="3"/>
      <c r="MW558" s="438"/>
      <c r="MX558" s="3"/>
      <c r="MY558" s="578"/>
      <c r="MZ558" s="3"/>
      <c r="NA558" s="438"/>
      <c r="NB558" s="3"/>
      <c r="NC558" s="578"/>
      <c r="ND558" s="3"/>
      <c r="NE558" s="438"/>
      <c r="NF558" s="3"/>
      <c r="NG558" s="578"/>
      <c r="NH558" s="3"/>
      <c r="NI558" s="438"/>
      <c r="NJ558" s="3"/>
      <c r="NK558" s="578"/>
      <c r="NL558" s="3"/>
      <c r="NM558" s="438"/>
      <c r="NN558" s="3"/>
      <c r="NO558" s="578"/>
      <c r="NP558" s="3"/>
      <c r="NQ558" s="438"/>
      <c r="NR558" s="3"/>
      <c r="NS558" s="578"/>
      <c r="NT558" s="3"/>
      <c r="NU558" s="438"/>
      <c r="NV558" s="3"/>
      <c r="NW558" s="578"/>
      <c r="NX558" s="3"/>
      <c r="NY558" s="438"/>
      <c r="NZ558" s="3"/>
      <c r="OA558" s="578"/>
      <c r="OB558" s="3"/>
      <c r="OC558" s="438"/>
      <c r="OD558" s="3"/>
      <c r="OE558" s="578"/>
      <c r="OF558" s="3"/>
      <c r="OG558" s="438"/>
      <c r="OH558" s="3"/>
      <c r="OI558" s="578"/>
      <c r="OJ558" s="3"/>
      <c r="OK558" s="438"/>
      <c r="OL558" s="3"/>
      <c r="OM558" s="578"/>
      <c r="ON558" s="3"/>
      <c r="OO558" s="438"/>
      <c r="OP558" s="3"/>
      <c r="OQ558" s="578"/>
      <c r="OR558" s="3"/>
      <c r="OS558" s="438"/>
      <c r="OT558" s="3"/>
      <c r="OU558" s="578"/>
      <c r="OV558" s="3"/>
      <c r="OW558" s="438"/>
      <c r="OX558" s="3"/>
      <c r="OY558" s="578"/>
      <c r="OZ558" s="3"/>
      <c r="PA558" s="438"/>
      <c r="PB558" s="3"/>
      <c r="PC558" s="578"/>
      <c r="PD558" s="3"/>
      <c r="PE558" s="438"/>
      <c r="PF558" s="3"/>
      <c r="PG558" s="578"/>
      <c r="PH558" s="3"/>
      <c r="PI558" s="438"/>
      <c r="PJ558" s="3"/>
      <c r="PK558" s="578"/>
      <c r="PL558" s="3"/>
      <c r="PM558" s="438"/>
      <c r="PN558" s="3"/>
      <c r="PO558" s="578"/>
      <c r="PP558" s="3"/>
      <c r="PQ558" s="438"/>
      <c r="PR558" s="3"/>
      <c r="PS558" s="578"/>
      <c r="PT558" s="3"/>
      <c r="PU558" s="438"/>
      <c r="PV558" s="3"/>
      <c r="PW558" s="578"/>
      <c r="PX558" s="3"/>
      <c r="PY558" s="438"/>
      <c r="PZ558" s="3"/>
      <c r="QA558" s="578"/>
      <c r="QB558" s="3"/>
      <c r="QC558" s="438"/>
      <c r="QD558" s="3"/>
      <c r="QE558" s="578"/>
      <c r="QF558" s="3"/>
      <c r="QG558" s="438"/>
      <c r="QH558" s="3"/>
      <c r="QI558" s="578"/>
      <c r="QJ558" s="3"/>
      <c r="QK558" s="438"/>
      <c r="QL558" s="3"/>
      <c r="QM558" s="578"/>
      <c r="QN558" s="3"/>
      <c r="QO558" s="438"/>
      <c r="QP558" s="3"/>
      <c r="QQ558" s="578"/>
      <c r="QR558" s="3"/>
      <c r="QS558" s="438"/>
      <c r="QT558" s="3"/>
      <c r="QU558" s="578"/>
      <c r="QV558" s="3"/>
      <c r="QW558" s="438"/>
      <c r="QX558" s="3"/>
      <c r="QY558" s="578"/>
      <c r="QZ558" s="3"/>
      <c r="RA558" s="438"/>
      <c r="RB558" s="3"/>
      <c r="RC558" s="578"/>
      <c r="RD558" s="3"/>
      <c r="RE558" s="438"/>
      <c r="RF558" s="3"/>
      <c r="RG558" s="578"/>
      <c r="RH558" s="3"/>
      <c r="RI558" s="438"/>
      <c r="RJ558" s="3"/>
      <c r="RK558" s="578"/>
      <c r="RL558" s="3"/>
      <c r="RM558" s="438"/>
      <c r="RN558" s="3"/>
      <c r="RO558" s="578"/>
      <c r="RP558" s="3"/>
      <c r="RQ558" s="438"/>
      <c r="RR558" s="3"/>
      <c r="RS558" s="578"/>
      <c r="RT558" s="3"/>
      <c r="RU558" s="438"/>
      <c r="RV558" s="3"/>
      <c r="RW558" s="578"/>
      <c r="RX558" s="3"/>
      <c r="RY558" s="438"/>
      <c r="RZ558" s="3"/>
      <c r="SA558" s="578"/>
      <c r="SB558" s="3"/>
      <c r="SC558" s="438"/>
      <c r="SD558" s="3"/>
      <c r="SE558" s="578"/>
      <c r="SF558" s="3"/>
      <c r="SG558" s="438"/>
      <c r="SH558" s="3"/>
      <c r="SI558" s="578"/>
      <c r="SJ558" s="3"/>
      <c r="SK558" s="438"/>
      <c r="SL558" s="3"/>
      <c r="SM558" s="578"/>
      <c r="SN558" s="3"/>
      <c r="SO558" s="438"/>
      <c r="SP558" s="3"/>
      <c r="SQ558" s="578"/>
      <c r="SR558" s="3"/>
      <c r="SS558" s="438"/>
      <c r="ST558" s="3"/>
      <c r="SU558" s="578"/>
      <c r="SV558" s="3"/>
      <c r="SW558" s="438"/>
      <c r="SX558" s="3"/>
      <c r="SY558" s="578"/>
      <c r="SZ558" s="3"/>
      <c r="TA558" s="438"/>
      <c r="TB558" s="3"/>
      <c r="TC558" s="578"/>
      <c r="TD558" s="3"/>
      <c r="TE558" s="438"/>
      <c r="TF558" s="3"/>
      <c r="TG558" s="578"/>
      <c r="TH558" s="3"/>
      <c r="TI558" s="438"/>
      <c r="TJ558" s="3"/>
      <c r="TK558" s="578"/>
      <c r="TL558" s="3"/>
      <c r="TM558" s="438"/>
      <c r="TN558" s="3"/>
      <c r="TO558" s="578"/>
      <c r="TP558" s="3"/>
      <c r="TQ558" s="438"/>
      <c r="TR558" s="3"/>
      <c r="TS558" s="578"/>
      <c r="TT558" s="3"/>
      <c r="TU558" s="438"/>
      <c r="TV558" s="3"/>
      <c r="TW558" s="578"/>
      <c r="TX558" s="3"/>
      <c r="TY558" s="438"/>
      <c r="TZ558" s="3"/>
      <c r="UA558" s="578"/>
      <c r="UB558" s="3"/>
      <c r="UC558" s="438"/>
      <c r="UD558" s="3"/>
      <c r="UE558" s="578"/>
      <c r="UF558" s="3"/>
      <c r="UG558" s="438"/>
      <c r="UH558" s="3"/>
      <c r="UI558" s="578"/>
      <c r="UJ558" s="3"/>
      <c r="UK558" s="438"/>
      <c r="UL558" s="3"/>
      <c r="UM558" s="578"/>
      <c r="UN558" s="3"/>
      <c r="UO558" s="438"/>
      <c r="UP558" s="3"/>
      <c r="UQ558" s="578"/>
      <c r="UR558" s="3"/>
      <c r="US558" s="438"/>
      <c r="UT558" s="3"/>
      <c r="UU558" s="578"/>
      <c r="UV558" s="3"/>
      <c r="UW558" s="438"/>
      <c r="UX558" s="3"/>
      <c r="UY558" s="578"/>
      <c r="UZ558" s="3"/>
      <c r="VA558" s="438"/>
      <c r="VB558" s="3"/>
      <c r="VC558" s="578"/>
      <c r="VD558" s="3"/>
      <c r="VE558" s="438"/>
      <c r="VF558" s="3"/>
      <c r="VG558" s="578"/>
      <c r="VH558" s="3"/>
      <c r="VI558" s="438"/>
      <c r="VJ558" s="3"/>
      <c r="VK558" s="578"/>
      <c r="VL558" s="3"/>
      <c r="VM558" s="438"/>
      <c r="VN558" s="3"/>
      <c r="VO558" s="578"/>
      <c r="VP558" s="3"/>
      <c r="VQ558" s="438"/>
      <c r="VR558" s="3"/>
      <c r="VS558" s="578"/>
      <c r="VT558" s="3"/>
      <c r="VU558" s="438"/>
      <c r="VV558" s="3"/>
      <c r="VW558" s="578"/>
      <c r="VX558" s="3"/>
      <c r="VY558" s="438"/>
      <c r="VZ558" s="3"/>
      <c r="WA558" s="578"/>
      <c r="WB558" s="3"/>
      <c r="WC558" s="438"/>
      <c r="WD558" s="3"/>
      <c r="WE558" s="578"/>
      <c r="WF558" s="3"/>
      <c r="WG558" s="438"/>
      <c r="WH558" s="3"/>
      <c r="WI558" s="578"/>
      <c r="WJ558" s="3"/>
      <c r="WK558" s="438"/>
      <c r="WL558" s="3"/>
      <c r="WM558" s="578"/>
      <c r="WN558" s="3"/>
      <c r="WO558" s="438"/>
      <c r="WP558" s="3"/>
      <c r="WQ558" s="578"/>
      <c r="WR558" s="3"/>
      <c r="WS558" s="438"/>
      <c r="WT558" s="3"/>
      <c r="WU558" s="578"/>
      <c r="WV558" s="3"/>
      <c r="WW558" s="438"/>
      <c r="WX558" s="3"/>
      <c r="WY558" s="578"/>
      <c r="WZ558" s="3"/>
      <c r="XA558" s="438"/>
      <c r="XB558" s="3"/>
      <c r="XC558" s="578"/>
      <c r="XD558" s="3"/>
      <c r="XE558" s="438"/>
      <c r="XF558" s="3"/>
      <c r="XG558" s="578"/>
      <c r="XH558" s="3"/>
      <c r="XI558" s="438"/>
      <c r="XJ558" s="3"/>
      <c r="XK558" s="578"/>
      <c r="XL558" s="3"/>
      <c r="XM558" s="438"/>
      <c r="XN558" s="3"/>
      <c r="XO558" s="578"/>
      <c r="XP558" s="3"/>
      <c r="XQ558" s="438"/>
      <c r="XR558" s="3"/>
      <c r="XS558" s="578"/>
      <c r="XT558" s="3"/>
      <c r="XU558" s="438"/>
      <c r="XV558" s="3"/>
      <c r="XW558" s="578"/>
      <c r="XX558" s="3"/>
      <c r="XY558" s="438"/>
      <c r="XZ558" s="3"/>
      <c r="YA558" s="578"/>
      <c r="YB558" s="3"/>
      <c r="YC558" s="438"/>
      <c r="YD558" s="3"/>
      <c r="YE558" s="578"/>
      <c r="YF558" s="3"/>
      <c r="YG558" s="438"/>
      <c r="YH558" s="3"/>
      <c r="YI558" s="578"/>
      <c r="YJ558" s="3"/>
      <c r="YK558" s="438"/>
      <c r="YL558" s="3"/>
      <c r="YM558" s="578"/>
      <c r="YN558" s="3"/>
      <c r="YO558" s="438"/>
      <c r="YP558" s="3"/>
      <c r="YQ558" s="578"/>
      <c r="YR558" s="3"/>
      <c r="YS558" s="438"/>
      <c r="YT558" s="3"/>
      <c r="YU558" s="578"/>
      <c r="YV558" s="3"/>
      <c r="YW558" s="438"/>
      <c r="YX558" s="3"/>
      <c r="YY558" s="578"/>
      <c r="YZ558" s="3"/>
      <c r="ZA558" s="438"/>
      <c r="ZB558" s="3"/>
      <c r="ZC558" s="578"/>
      <c r="ZD558" s="3"/>
      <c r="ZE558" s="438"/>
      <c r="ZF558" s="3"/>
      <c r="ZG558" s="578"/>
      <c r="ZH558" s="3"/>
      <c r="ZI558" s="438"/>
      <c r="ZJ558" s="3"/>
      <c r="ZK558" s="578"/>
      <c r="ZL558" s="3"/>
      <c r="ZM558" s="438"/>
      <c r="ZN558" s="3"/>
      <c r="ZO558" s="578"/>
      <c r="ZP558" s="3"/>
      <c r="ZQ558" s="438"/>
      <c r="ZR558" s="3"/>
      <c r="ZS558" s="578"/>
      <c r="ZT558" s="3"/>
      <c r="ZU558" s="438"/>
      <c r="ZV558" s="3"/>
      <c r="ZW558" s="578"/>
      <c r="ZX558" s="3"/>
      <c r="ZY558" s="438"/>
      <c r="ZZ558" s="3"/>
      <c r="AAA558" s="578"/>
      <c r="AAB558" s="3"/>
      <c r="AAC558" s="438"/>
      <c r="AAD558" s="3"/>
      <c r="AAE558" s="578"/>
      <c r="AAF558" s="3"/>
      <c r="AAG558" s="438"/>
      <c r="AAH558" s="3"/>
      <c r="AAI558" s="578"/>
      <c r="AAJ558" s="3"/>
      <c r="AAK558" s="438"/>
      <c r="AAL558" s="3"/>
      <c r="AAM558" s="578"/>
      <c r="AAN558" s="3"/>
      <c r="AAO558" s="438"/>
      <c r="AAP558" s="3"/>
      <c r="AAQ558" s="578"/>
      <c r="AAR558" s="3"/>
      <c r="AAS558" s="438"/>
      <c r="AAT558" s="3"/>
      <c r="AAU558" s="578"/>
      <c r="AAV558" s="3"/>
      <c r="AAW558" s="438"/>
      <c r="AAX558" s="3"/>
      <c r="AAY558" s="578"/>
      <c r="AAZ558" s="3"/>
      <c r="ABA558" s="438"/>
      <c r="ABB558" s="3"/>
      <c r="ABC558" s="578"/>
      <c r="ABD558" s="3"/>
      <c r="ABE558" s="438"/>
      <c r="ABF558" s="3"/>
      <c r="ABG558" s="578"/>
      <c r="ABH558" s="3"/>
      <c r="ABI558" s="438"/>
      <c r="ABJ558" s="3"/>
      <c r="ABK558" s="578"/>
      <c r="ABL558" s="3"/>
      <c r="ABM558" s="438"/>
      <c r="ABN558" s="3"/>
      <c r="ABO558" s="578"/>
      <c r="ABP558" s="3"/>
      <c r="ABQ558" s="438"/>
      <c r="ABR558" s="3"/>
      <c r="ABS558" s="578"/>
      <c r="ABT558" s="3"/>
      <c r="ABU558" s="438"/>
      <c r="ABV558" s="3"/>
      <c r="ABW558" s="578"/>
      <c r="ABX558" s="3"/>
      <c r="ABY558" s="438"/>
      <c r="ABZ558" s="3"/>
      <c r="ACA558" s="578"/>
      <c r="ACB558" s="3"/>
      <c r="ACC558" s="438"/>
      <c r="ACD558" s="3"/>
      <c r="ACE558" s="578"/>
      <c r="ACF558" s="3"/>
      <c r="ACG558" s="438"/>
      <c r="ACH558" s="3"/>
      <c r="ACI558" s="578"/>
      <c r="ACJ558" s="3"/>
      <c r="ACK558" s="438"/>
      <c r="ACL558" s="3"/>
      <c r="ACM558" s="578"/>
      <c r="ACN558" s="3"/>
      <c r="ACO558" s="438"/>
      <c r="ACP558" s="3"/>
      <c r="ACQ558" s="578"/>
      <c r="ACR558" s="3"/>
      <c r="ACS558" s="438"/>
      <c r="ACT558" s="3"/>
      <c r="ACU558" s="578"/>
      <c r="ACV558" s="3"/>
      <c r="ACW558" s="438"/>
      <c r="ACX558" s="3"/>
      <c r="ACY558" s="578"/>
      <c r="ACZ558" s="3"/>
      <c r="ADA558" s="438"/>
      <c r="ADB558" s="3"/>
      <c r="ADC558" s="578"/>
      <c r="ADD558" s="3"/>
      <c r="ADE558" s="438"/>
      <c r="ADF558" s="3"/>
      <c r="ADG558" s="578"/>
      <c r="ADH558" s="3"/>
      <c r="ADI558" s="438"/>
      <c r="ADJ558" s="3"/>
      <c r="ADK558" s="578"/>
      <c r="ADL558" s="3"/>
      <c r="ADM558" s="438"/>
      <c r="ADN558" s="3"/>
      <c r="ADO558" s="578"/>
      <c r="ADP558" s="3"/>
      <c r="ADQ558" s="438"/>
      <c r="ADR558" s="3"/>
      <c r="ADS558" s="578"/>
      <c r="ADT558" s="3"/>
      <c r="ADU558" s="438"/>
      <c r="ADV558" s="3"/>
      <c r="ADW558" s="578"/>
      <c r="ADX558" s="3"/>
      <c r="ADY558" s="438"/>
      <c r="ADZ558" s="3"/>
      <c r="AEA558" s="578"/>
      <c r="AEB558" s="3"/>
      <c r="AEC558" s="438"/>
      <c r="AED558" s="3"/>
      <c r="AEE558" s="578"/>
      <c r="AEF558" s="3"/>
      <c r="AEG558" s="438"/>
      <c r="AEH558" s="3"/>
      <c r="AEI558" s="578"/>
      <c r="AEJ558" s="3"/>
      <c r="AEK558" s="438"/>
      <c r="AEL558" s="3"/>
      <c r="AEM558" s="578"/>
      <c r="AEN558" s="3"/>
      <c r="AEO558" s="438"/>
      <c r="AEP558" s="3"/>
      <c r="AEQ558" s="578"/>
      <c r="AER558" s="3"/>
      <c r="AES558" s="438"/>
      <c r="AET558" s="3"/>
      <c r="AEU558" s="578"/>
      <c r="AEV558" s="3"/>
      <c r="AEW558" s="438"/>
      <c r="AEX558" s="3"/>
      <c r="AEY558" s="578"/>
      <c r="AEZ558" s="3"/>
      <c r="AFA558" s="438"/>
      <c r="AFB558" s="3"/>
      <c r="AFC558" s="578"/>
      <c r="AFD558" s="3"/>
      <c r="AFE558" s="438"/>
      <c r="AFF558" s="3"/>
      <c r="AFG558" s="578"/>
      <c r="AFH558" s="3"/>
      <c r="AFI558" s="438"/>
      <c r="AFJ558" s="3"/>
      <c r="AFK558" s="578"/>
      <c r="AFL558" s="3"/>
      <c r="AFM558" s="438"/>
      <c r="AFN558" s="3"/>
      <c r="AFO558" s="578"/>
      <c r="AFP558" s="3"/>
      <c r="AFQ558" s="438"/>
      <c r="AFR558" s="3"/>
      <c r="AFS558" s="578"/>
      <c r="AFT558" s="3"/>
      <c r="AFU558" s="438"/>
      <c r="AFV558" s="3"/>
      <c r="AFW558" s="578"/>
      <c r="AFX558" s="3"/>
      <c r="AFY558" s="438"/>
      <c r="AFZ558" s="3"/>
      <c r="AGA558" s="578"/>
      <c r="AGB558" s="3"/>
      <c r="AGC558" s="438"/>
      <c r="AGD558" s="3"/>
      <c r="AGE558" s="578"/>
      <c r="AGF558" s="3"/>
      <c r="AGG558" s="438"/>
      <c r="AGH558" s="3"/>
      <c r="AGI558" s="578"/>
      <c r="AGJ558" s="3"/>
      <c r="AGK558" s="438"/>
      <c r="AGL558" s="3"/>
      <c r="AGM558" s="578"/>
      <c r="AGN558" s="3"/>
      <c r="AGO558" s="438"/>
      <c r="AGP558" s="3"/>
      <c r="AGQ558" s="578"/>
      <c r="AGR558" s="3"/>
      <c r="AGS558" s="438"/>
      <c r="AGT558" s="3"/>
      <c r="AGU558" s="578"/>
      <c r="AGV558" s="3"/>
      <c r="AGW558" s="438"/>
      <c r="AGX558" s="3"/>
      <c r="AGY558" s="578"/>
      <c r="AGZ558" s="3"/>
      <c r="AHA558" s="438"/>
      <c r="AHB558" s="3"/>
      <c r="AHC558" s="578"/>
      <c r="AHD558" s="3"/>
      <c r="AHE558" s="438"/>
      <c r="AHF558" s="3"/>
      <c r="AHG558" s="578"/>
      <c r="AHH558" s="3"/>
      <c r="AHI558" s="438"/>
      <c r="AHJ558" s="3"/>
      <c r="AHK558" s="578"/>
      <c r="AHL558" s="3"/>
      <c r="AHM558" s="438"/>
      <c r="AHN558" s="3"/>
      <c r="AHO558" s="578"/>
      <c r="AHP558" s="3"/>
      <c r="AHQ558" s="438"/>
      <c r="AHR558" s="3"/>
      <c r="AHS558" s="578"/>
      <c r="AHT558" s="3"/>
      <c r="AHU558" s="438"/>
      <c r="AHV558" s="3"/>
      <c r="AHW558" s="578"/>
      <c r="AHX558" s="3"/>
      <c r="AHY558" s="438"/>
      <c r="AHZ558" s="3"/>
      <c r="AIA558" s="578"/>
      <c r="AIB558" s="3"/>
      <c r="AIC558" s="438"/>
      <c r="AID558" s="3"/>
      <c r="AIE558" s="578"/>
      <c r="AIF558" s="3"/>
      <c r="AIG558" s="438"/>
      <c r="AIH558" s="3"/>
      <c r="AII558" s="578"/>
      <c r="AIJ558" s="3"/>
      <c r="AIK558" s="438"/>
      <c r="AIL558" s="3"/>
      <c r="AIM558" s="578"/>
      <c r="AIN558" s="3"/>
      <c r="AIO558" s="438"/>
      <c r="AIP558" s="3"/>
      <c r="AIQ558" s="578"/>
      <c r="AIR558" s="3"/>
      <c r="AIS558" s="438"/>
      <c r="AIT558" s="3"/>
      <c r="AIU558" s="578"/>
      <c r="AIV558" s="3"/>
      <c r="AIW558" s="438"/>
      <c r="AIX558" s="3"/>
      <c r="AIY558" s="578"/>
      <c r="AIZ558" s="3"/>
      <c r="AJA558" s="438"/>
      <c r="AJB558" s="3"/>
      <c r="AJC558" s="578"/>
      <c r="AJD558" s="3"/>
      <c r="AJE558" s="438"/>
      <c r="AJF558" s="3"/>
      <c r="AJG558" s="578"/>
      <c r="AJH558" s="3"/>
      <c r="AJI558" s="438"/>
      <c r="AJJ558" s="3"/>
      <c r="AJK558" s="578"/>
      <c r="AJL558" s="3"/>
      <c r="AJM558" s="438"/>
      <c r="AJN558" s="3"/>
      <c r="AJO558" s="578"/>
      <c r="AJP558" s="3"/>
      <c r="AJQ558" s="438"/>
      <c r="AJR558" s="3"/>
      <c r="AJS558" s="578"/>
      <c r="AJT558" s="3"/>
      <c r="AJU558" s="438"/>
      <c r="AJV558" s="3"/>
      <c r="AJW558" s="578"/>
      <c r="AJX558" s="3"/>
      <c r="AJY558" s="438"/>
      <c r="AJZ558" s="3"/>
      <c r="AKA558" s="578"/>
      <c r="AKB558" s="3"/>
      <c r="AKC558" s="438"/>
      <c r="AKD558" s="3"/>
      <c r="AKE558" s="578"/>
      <c r="AKF558" s="3"/>
      <c r="AKG558" s="438"/>
      <c r="AKH558" s="3"/>
      <c r="AKI558" s="578"/>
      <c r="AKJ558" s="3"/>
      <c r="AKK558" s="438"/>
      <c r="AKL558" s="3"/>
      <c r="AKM558" s="578"/>
      <c r="AKN558" s="3"/>
      <c r="AKO558" s="438"/>
      <c r="AKP558" s="3"/>
      <c r="AKQ558" s="578"/>
      <c r="AKR558" s="3"/>
      <c r="AKS558" s="438"/>
      <c r="AKT558" s="3"/>
      <c r="AKU558" s="578"/>
      <c r="AKV558" s="3"/>
      <c r="AKW558" s="438"/>
      <c r="AKX558" s="3"/>
      <c r="AKY558" s="578"/>
      <c r="AKZ558" s="3"/>
      <c r="ALA558" s="438"/>
      <c r="ALB558" s="3"/>
      <c r="ALC558" s="578"/>
      <c r="ALD558" s="3"/>
      <c r="ALE558" s="438"/>
      <c r="ALF558" s="3"/>
      <c r="ALG558" s="578"/>
      <c r="ALH558" s="3"/>
      <c r="ALI558" s="438"/>
      <c r="ALJ558" s="3"/>
      <c r="ALK558" s="578"/>
      <c r="ALL558" s="3"/>
      <c r="ALM558" s="438"/>
      <c r="ALN558" s="3"/>
      <c r="ALO558" s="578"/>
      <c r="ALP558" s="3"/>
      <c r="ALQ558" s="438"/>
      <c r="ALR558" s="3"/>
      <c r="ALS558" s="578"/>
      <c r="ALT558" s="3"/>
      <c r="ALU558" s="438"/>
      <c r="ALV558" s="3"/>
      <c r="ALW558" s="578"/>
      <c r="ALX558" s="3"/>
      <c r="ALY558" s="438"/>
      <c r="ALZ558" s="3"/>
      <c r="AMA558" s="578"/>
      <c r="AMB558" s="3"/>
      <c r="AMC558" s="438"/>
      <c r="AMD558" s="3"/>
      <c r="AME558" s="578"/>
      <c r="AMF558" s="3"/>
      <c r="AMG558" s="438"/>
      <c r="AMH558" s="3"/>
      <c r="AMI558" s="578"/>
      <c r="AMJ558" s="3"/>
      <c r="AMK558" s="438"/>
      <c r="AML558" s="3"/>
      <c r="AMM558" s="578"/>
      <c r="AMN558" s="3"/>
      <c r="AMO558" s="438"/>
      <c r="AMP558" s="3"/>
      <c r="AMQ558" s="578"/>
      <c r="AMR558" s="3"/>
      <c r="AMS558" s="438"/>
      <c r="AMT558" s="3"/>
      <c r="AMU558" s="578"/>
      <c r="AMV558" s="3"/>
      <c r="AMW558" s="438"/>
      <c r="AMX558" s="3"/>
      <c r="AMY558" s="578"/>
      <c r="AMZ558" s="3"/>
      <c r="ANA558" s="438"/>
      <c r="ANB558" s="3"/>
      <c r="ANC558" s="578"/>
      <c r="AND558" s="3"/>
      <c r="ANE558" s="438"/>
      <c r="ANF558" s="3"/>
      <c r="ANG558" s="578"/>
      <c r="ANH558" s="3"/>
      <c r="ANI558" s="438"/>
      <c r="ANJ558" s="3"/>
      <c r="ANK558" s="578"/>
      <c r="ANL558" s="3"/>
      <c r="ANM558" s="438"/>
      <c r="ANN558" s="3"/>
      <c r="ANO558" s="578"/>
      <c r="ANP558" s="3"/>
      <c r="ANQ558" s="438"/>
      <c r="ANR558" s="3"/>
      <c r="ANS558" s="578"/>
      <c r="ANT558" s="3"/>
      <c r="ANU558" s="438"/>
      <c r="ANV558" s="3"/>
      <c r="ANW558" s="578"/>
      <c r="ANX558" s="3"/>
      <c r="ANY558" s="438"/>
      <c r="ANZ558" s="3"/>
      <c r="AOA558" s="578"/>
      <c r="AOB558" s="3"/>
      <c r="AOC558" s="438"/>
      <c r="AOD558" s="3"/>
      <c r="AOE558" s="578"/>
      <c r="AOF558" s="3"/>
      <c r="AOG558" s="438"/>
      <c r="AOH558" s="3"/>
      <c r="AOI558" s="578"/>
      <c r="AOJ558" s="3"/>
      <c r="AOK558" s="438"/>
      <c r="AOL558" s="3"/>
      <c r="AOM558" s="578"/>
      <c r="AON558" s="3"/>
      <c r="AOO558" s="438"/>
      <c r="AOP558" s="3"/>
      <c r="AOQ558" s="578"/>
      <c r="AOR558" s="3"/>
      <c r="AOS558" s="438"/>
      <c r="AOT558" s="3"/>
      <c r="AOU558" s="578"/>
      <c r="AOV558" s="3"/>
      <c r="AOW558" s="438"/>
      <c r="AOX558" s="3"/>
      <c r="AOY558" s="578"/>
      <c r="AOZ558" s="3"/>
      <c r="APA558" s="438"/>
      <c r="APB558" s="3"/>
      <c r="APC558" s="578"/>
      <c r="APD558" s="3"/>
      <c r="APE558" s="438"/>
      <c r="APF558" s="3"/>
      <c r="APG558" s="578"/>
      <c r="APH558" s="3"/>
      <c r="API558" s="438"/>
      <c r="APJ558" s="3"/>
      <c r="APK558" s="578"/>
      <c r="APL558" s="3"/>
      <c r="APM558" s="438"/>
      <c r="APN558" s="3"/>
      <c r="APO558" s="578"/>
      <c r="APP558" s="3"/>
      <c r="APQ558" s="438"/>
      <c r="APR558" s="3"/>
      <c r="APS558" s="578"/>
      <c r="APT558" s="3"/>
      <c r="APU558" s="438"/>
      <c r="APV558" s="3"/>
      <c r="APW558" s="578"/>
      <c r="APX558" s="3"/>
      <c r="APY558" s="438"/>
      <c r="APZ558" s="3"/>
      <c r="AQA558" s="578"/>
      <c r="AQB558" s="3"/>
      <c r="AQC558" s="438"/>
      <c r="AQD558" s="3"/>
      <c r="AQE558" s="578"/>
      <c r="AQF558" s="3"/>
      <c r="AQG558" s="438"/>
      <c r="AQH558" s="3"/>
      <c r="AQI558" s="578"/>
      <c r="AQJ558" s="3"/>
      <c r="AQK558" s="438"/>
      <c r="AQL558" s="3"/>
      <c r="AQM558" s="578"/>
      <c r="AQN558" s="3"/>
      <c r="AQO558" s="438"/>
      <c r="AQP558" s="3"/>
      <c r="AQQ558" s="578"/>
      <c r="AQR558" s="3"/>
      <c r="AQS558" s="438"/>
      <c r="AQT558" s="3"/>
      <c r="AQU558" s="578"/>
      <c r="AQV558" s="3"/>
      <c r="AQW558" s="438"/>
      <c r="AQX558" s="3"/>
      <c r="AQY558" s="578"/>
      <c r="AQZ558" s="3"/>
      <c r="ARA558" s="438"/>
      <c r="ARB558" s="3"/>
      <c r="ARC558" s="578"/>
      <c r="ARD558" s="3"/>
      <c r="ARE558" s="438"/>
      <c r="ARF558" s="3"/>
      <c r="ARG558" s="578"/>
      <c r="ARH558" s="3"/>
      <c r="ARI558" s="438"/>
      <c r="ARJ558" s="3"/>
      <c r="ARK558" s="578"/>
      <c r="ARL558" s="3"/>
      <c r="ARM558" s="438"/>
      <c r="ARN558" s="3"/>
      <c r="ARO558" s="578"/>
      <c r="ARP558" s="3"/>
      <c r="ARQ558" s="438"/>
      <c r="ARR558" s="3"/>
      <c r="ARS558" s="578"/>
      <c r="ART558" s="3"/>
      <c r="ARU558" s="438"/>
      <c r="ARV558" s="3"/>
      <c r="ARW558" s="578"/>
      <c r="ARX558" s="3"/>
      <c r="ARY558" s="438"/>
      <c r="ARZ558" s="3"/>
      <c r="ASA558" s="578"/>
      <c r="ASB558" s="3"/>
      <c r="ASC558" s="438"/>
      <c r="ASD558" s="3"/>
      <c r="ASE558" s="578"/>
      <c r="ASF558" s="3"/>
      <c r="ASG558" s="438"/>
      <c r="ASH558" s="3"/>
      <c r="ASI558" s="578"/>
      <c r="ASJ558" s="3"/>
      <c r="ASK558" s="438"/>
      <c r="ASL558" s="3"/>
      <c r="ASM558" s="578"/>
      <c r="ASN558" s="3"/>
      <c r="ASO558" s="438"/>
      <c r="ASP558" s="3"/>
      <c r="ASQ558" s="578"/>
      <c r="ASR558" s="3"/>
      <c r="ASS558" s="438"/>
      <c r="AST558" s="3"/>
      <c r="ASU558" s="578"/>
      <c r="ASV558" s="3"/>
      <c r="ASW558" s="438"/>
      <c r="ASX558" s="3"/>
      <c r="ASY558" s="578"/>
      <c r="ASZ558" s="3"/>
      <c r="ATA558" s="438"/>
      <c r="ATB558" s="3"/>
      <c r="ATC558" s="578"/>
      <c r="ATD558" s="3"/>
      <c r="ATE558" s="438"/>
      <c r="ATF558" s="3"/>
      <c r="ATG558" s="578"/>
      <c r="ATH558" s="3"/>
      <c r="ATI558" s="438"/>
      <c r="ATJ558" s="3"/>
      <c r="ATK558" s="578"/>
      <c r="ATL558" s="3"/>
      <c r="ATM558" s="438"/>
      <c r="ATN558" s="3"/>
      <c r="ATO558" s="578"/>
      <c r="ATP558" s="3"/>
      <c r="ATQ558" s="438"/>
      <c r="ATR558" s="3"/>
      <c r="ATS558" s="578"/>
      <c r="ATT558" s="3"/>
      <c r="ATU558" s="438"/>
      <c r="ATV558" s="3"/>
      <c r="ATW558" s="578"/>
      <c r="ATX558" s="3"/>
      <c r="ATY558" s="438"/>
      <c r="ATZ558" s="3"/>
      <c r="AUA558" s="578"/>
      <c r="AUB558" s="3"/>
      <c r="AUC558" s="438"/>
      <c r="AUD558" s="3"/>
      <c r="AUE558" s="578"/>
      <c r="AUF558" s="3"/>
      <c r="AUG558" s="438"/>
      <c r="AUH558" s="3"/>
      <c r="AUI558" s="578"/>
      <c r="AUJ558" s="3"/>
      <c r="AUK558" s="438"/>
      <c r="AUL558" s="3"/>
      <c r="AUM558" s="578"/>
      <c r="AUN558" s="3"/>
      <c r="AUO558" s="438"/>
      <c r="AUP558" s="3"/>
      <c r="AUQ558" s="578"/>
      <c r="AUR558" s="3"/>
      <c r="AUS558" s="438"/>
      <c r="AUT558" s="3"/>
      <c r="AUU558" s="578"/>
      <c r="AUV558" s="3"/>
      <c r="AUW558" s="438"/>
      <c r="AUX558" s="3"/>
      <c r="AUY558" s="578"/>
      <c r="AUZ558" s="3"/>
      <c r="AVA558" s="438"/>
      <c r="AVB558" s="3"/>
      <c r="AVC558" s="578"/>
      <c r="AVD558" s="3"/>
      <c r="AVE558" s="438"/>
      <c r="AVF558" s="3"/>
      <c r="AVG558" s="578"/>
      <c r="AVH558" s="3"/>
      <c r="AVI558" s="438"/>
      <c r="AVJ558" s="3"/>
      <c r="AVK558" s="578"/>
      <c r="AVL558" s="3"/>
      <c r="AVM558" s="438"/>
      <c r="AVN558" s="3"/>
      <c r="AVO558" s="578"/>
      <c r="AVP558" s="3"/>
      <c r="AVQ558" s="438"/>
      <c r="AVR558" s="3"/>
      <c r="AVS558" s="578"/>
      <c r="AVT558" s="3"/>
      <c r="AVU558" s="438"/>
      <c r="AVV558" s="3"/>
      <c r="AVW558" s="578"/>
      <c r="AVX558" s="3"/>
      <c r="AVY558" s="438"/>
      <c r="AVZ558" s="3"/>
      <c r="AWA558" s="578"/>
      <c r="AWB558" s="3"/>
      <c r="AWC558" s="438"/>
      <c r="AWD558" s="3"/>
      <c r="AWE558" s="578"/>
      <c r="AWF558" s="3"/>
      <c r="AWG558" s="438"/>
      <c r="AWH558" s="3"/>
      <c r="AWI558" s="578"/>
      <c r="AWJ558" s="3"/>
      <c r="AWK558" s="438"/>
      <c r="AWL558" s="3"/>
      <c r="AWM558" s="578"/>
      <c r="AWN558" s="3"/>
      <c r="AWO558" s="438"/>
      <c r="AWP558" s="3"/>
      <c r="AWQ558" s="578"/>
      <c r="AWR558" s="3"/>
      <c r="AWS558" s="438"/>
      <c r="AWT558" s="3"/>
      <c r="AWU558" s="578"/>
      <c r="AWV558" s="3"/>
      <c r="AWW558" s="438"/>
      <c r="AWX558" s="3"/>
      <c r="AWY558" s="578"/>
      <c r="AWZ558" s="3"/>
      <c r="AXA558" s="438"/>
      <c r="AXB558" s="3"/>
      <c r="AXC558" s="578"/>
      <c r="AXD558" s="3"/>
      <c r="AXE558" s="438"/>
      <c r="AXF558" s="3"/>
      <c r="AXG558" s="578"/>
      <c r="AXH558" s="3"/>
      <c r="AXI558" s="438"/>
      <c r="AXJ558" s="3"/>
      <c r="AXK558" s="578"/>
      <c r="AXL558" s="3"/>
      <c r="AXM558" s="438"/>
      <c r="AXN558" s="3"/>
      <c r="AXO558" s="578"/>
      <c r="AXP558" s="3"/>
      <c r="AXQ558" s="438"/>
      <c r="AXR558" s="3"/>
      <c r="AXS558" s="578"/>
      <c r="AXT558" s="3"/>
      <c r="AXU558" s="438"/>
      <c r="AXV558" s="3"/>
      <c r="AXW558" s="578"/>
      <c r="AXX558" s="3"/>
      <c r="AXY558" s="438"/>
      <c r="AXZ558" s="3"/>
      <c r="AYA558" s="578"/>
      <c r="AYB558" s="3"/>
      <c r="AYC558" s="438"/>
      <c r="AYD558" s="3"/>
      <c r="AYE558" s="578"/>
      <c r="AYF558" s="3"/>
      <c r="AYG558" s="438"/>
      <c r="AYH558" s="3"/>
      <c r="AYI558" s="578"/>
      <c r="AYJ558" s="3"/>
      <c r="AYK558" s="438"/>
      <c r="AYL558" s="3"/>
      <c r="AYM558" s="578"/>
      <c r="AYN558" s="3"/>
      <c r="AYO558" s="438"/>
      <c r="AYP558" s="3"/>
      <c r="AYQ558" s="578"/>
      <c r="AYR558" s="3"/>
      <c r="AYS558" s="438"/>
      <c r="AYT558" s="3"/>
      <c r="AYU558" s="578"/>
      <c r="AYV558" s="3"/>
      <c r="AYW558" s="438"/>
      <c r="AYX558" s="3"/>
      <c r="AYY558" s="578"/>
      <c r="AYZ558" s="3"/>
      <c r="AZA558" s="438"/>
      <c r="AZB558" s="3"/>
      <c r="AZC558" s="578"/>
      <c r="AZD558" s="3"/>
      <c r="AZE558" s="438"/>
      <c r="AZF558" s="3"/>
      <c r="AZG558" s="578"/>
      <c r="AZH558" s="3"/>
      <c r="AZI558" s="438"/>
      <c r="AZJ558" s="3"/>
      <c r="AZK558" s="578"/>
      <c r="AZL558" s="3"/>
      <c r="AZM558" s="438"/>
      <c r="AZN558" s="3"/>
      <c r="AZO558" s="578"/>
      <c r="AZP558" s="3"/>
      <c r="AZQ558" s="438"/>
      <c r="AZR558" s="3"/>
      <c r="AZS558" s="578"/>
      <c r="AZT558" s="3"/>
      <c r="AZU558" s="438"/>
      <c r="AZV558" s="3"/>
      <c r="AZW558" s="578"/>
      <c r="AZX558" s="3"/>
      <c r="AZY558" s="438"/>
      <c r="AZZ558" s="3"/>
      <c r="BAA558" s="578"/>
      <c r="BAB558" s="3"/>
      <c r="BAC558" s="438"/>
      <c r="BAD558" s="3"/>
      <c r="BAE558" s="578"/>
      <c r="BAF558" s="3"/>
      <c r="BAG558" s="438"/>
      <c r="BAH558" s="3"/>
      <c r="BAI558" s="578"/>
      <c r="BAJ558" s="3"/>
      <c r="BAK558" s="438"/>
      <c r="BAL558" s="3"/>
      <c r="BAM558" s="578"/>
      <c r="BAN558" s="3"/>
      <c r="BAO558" s="438"/>
      <c r="BAP558" s="3"/>
      <c r="BAQ558" s="578"/>
      <c r="BAR558" s="3"/>
      <c r="BAS558" s="438"/>
      <c r="BAT558" s="3"/>
      <c r="BAU558" s="578"/>
      <c r="BAV558" s="3"/>
      <c r="BAW558" s="438"/>
      <c r="BAX558" s="3"/>
      <c r="BAY558" s="578"/>
      <c r="BAZ558" s="3"/>
      <c r="BBA558" s="438"/>
      <c r="BBB558" s="3"/>
      <c r="BBC558" s="578"/>
      <c r="BBD558" s="3"/>
      <c r="BBE558" s="438"/>
      <c r="BBF558" s="3"/>
      <c r="BBG558" s="578"/>
      <c r="BBH558" s="3"/>
      <c r="BBI558" s="438"/>
      <c r="BBJ558" s="3"/>
      <c r="BBK558" s="578"/>
      <c r="BBL558" s="3"/>
      <c r="BBM558" s="438"/>
      <c r="BBN558" s="3"/>
      <c r="BBO558" s="578"/>
      <c r="BBP558" s="3"/>
      <c r="BBQ558" s="438"/>
      <c r="BBR558" s="3"/>
      <c r="BBS558" s="578"/>
      <c r="BBT558" s="3"/>
      <c r="BBU558" s="438"/>
      <c r="BBV558" s="3"/>
      <c r="BBW558" s="578"/>
      <c r="BBX558" s="3"/>
      <c r="BBY558" s="438"/>
      <c r="BBZ558" s="3"/>
      <c r="BCA558" s="578"/>
      <c r="BCB558" s="3"/>
      <c r="BCC558" s="438"/>
      <c r="BCD558" s="3"/>
      <c r="BCE558" s="578"/>
      <c r="BCF558" s="3"/>
      <c r="BCG558" s="438"/>
      <c r="BCH558" s="3"/>
      <c r="BCI558" s="578"/>
      <c r="BCJ558" s="3"/>
      <c r="BCK558" s="438"/>
      <c r="BCL558" s="3"/>
      <c r="BCM558" s="578"/>
      <c r="BCN558" s="3"/>
      <c r="BCO558" s="438"/>
      <c r="BCP558" s="3"/>
      <c r="BCQ558" s="578"/>
      <c r="BCR558" s="3"/>
      <c r="BCS558" s="438"/>
      <c r="BCT558" s="3"/>
      <c r="BCU558" s="578"/>
      <c r="BCV558" s="3"/>
      <c r="BCW558" s="438"/>
      <c r="BCX558" s="3"/>
      <c r="BCY558" s="578"/>
      <c r="BCZ558" s="3"/>
      <c r="BDA558" s="438"/>
      <c r="BDB558" s="3"/>
      <c r="BDC558" s="578"/>
      <c r="BDD558" s="3"/>
      <c r="BDE558" s="438"/>
      <c r="BDF558" s="3"/>
      <c r="BDG558" s="578"/>
      <c r="BDH558" s="3"/>
      <c r="BDI558" s="438"/>
      <c r="BDJ558" s="3"/>
      <c r="BDK558" s="578"/>
      <c r="BDL558" s="3"/>
      <c r="BDM558" s="438"/>
      <c r="BDN558" s="3"/>
      <c r="BDO558" s="578"/>
      <c r="BDP558" s="3"/>
      <c r="BDQ558" s="438"/>
      <c r="BDR558" s="3"/>
      <c r="BDS558" s="578"/>
      <c r="BDT558" s="3"/>
      <c r="BDU558" s="438"/>
      <c r="BDV558" s="3"/>
      <c r="BDW558" s="578"/>
      <c r="BDX558" s="3"/>
      <c r="BDY558" s="438"/>
      <c r="BDZ558" s="3"/>
      <c r="BEA558" s="578"/>
      <c r="BEB558" s="3"/>
      <c r="BEC558" s="438"/>
      <c r="BED558" s="3"/>
      <c r="BEE558" s="578"/>
      <c r="BEF558" s="3"/>
      <c r="BEG558" s="438"/>
      <c r="BEH558" s="3"/>
      <c r="BEI558" s="578"/>
      <c r="BEJ558" s="3"/>
      <c r="BEK558" s="438"/>
      <c r="BEL558" s="3"/>
      <c r="BEM558" s="578"/>
      <c r="BEN558" s="3"/>
      <c r="BEO558" s="438"/>
      <c r="BEP558" s="3"/>
      <c r="BEQ558" s="578"/>
      <c r="BER558" s="3"/>
      <c r="BES558" s="438"/>
      <c r="BET558" s="3"/>
      <c r="BEU558" s="578"/>
      <c r="BEV558" s="3"/>
      <c r="BEW558" s="438"/>
      <c r="BEX558" s="3"/>
      <c r="BEY558" s="578"/>
      <c r="BEZ558" s="3"/>
      <c r="BFA558" s="438"/>
      <c r="BFB558" s="3"/>
      <c r="BFC558" s="578"/>
      <c r="BFD558" s="3"/>
      <c r="BFE558" s="438"/>
      <c r="BFF558" s="3"/>
      <c r="BFG558" s="578"/>
      <c r="BFH558" s="3"/>
      <c r="BFI558" s="438"/>
      <c r="BFJ558" s="3"/>
      <c r="BFK558" s="578"/>
      <c r="BFL558" s="3"/>
      <c r="BFM558" s="438"/>
      <c r="BFN558" s="3"/>
      <c r="BFO558" s="578"/>
      <c r="BFP558" s="3"/>
      <c r="BFQ558" s="438"/>
      <c r="BFR558" s="3"/>
      <c r="BFS558" s="578"/>
      <c r="BFT558" s="3"/>
      <c r="BFU558" s="438"/>
      <c r="BFV558" s="3"/>
      <c r="BFW558" s="578"/>
      <c r="BFX558" s="3"/>
      <c r="BFY558" s="438"/>
      <c r="BFZ558" s="3"/>
      <c r="BGA558" s="578"/>
      <c r="BGB558" s="3"/>
      <c r="BGC558" s="438"/>
      <c r="BGD558" s="3"/>
      <c r="BGE558" s="578"/>
      <c r="BGF558" s="3"/>
      <c r="BGG558" s="438"/>
      <c r="BGH558" s="3"/>
      <c r="BGI558" s="578"/>
      <c r="BGJ558" s="3"/>
      <c r="BGK558" s="438"/>
      <c r="BGL558" s="3"/>
      <c r="BGM558" s="578"/>
      <c r="BGN558" s="3"/>
      <c r="BGO558" s="438"/>
      <c r="BGP558" s="3"/>
      <c r="BGQ558" s="578"/>
      <c r="BGR558" s="3"/>
      <c r="BGS558" s="438"/>
      <c r="BGT558" s="3"/>
      <c r="BGU558" s="578"/>
      <c r="BGV558" s="3"/>
      <c r="BGW558" s="438"/>
      <c r="BGX558" s="3"/>
      <c r="BGY558" s="578"/>
      <c r="BGZ558" s="3"/>
      <c r="BHA558" s="438"/>
      <c r="BHB558" s="3"/>
      <c r="BHC558" s="578"/>
      <c r="BHD558" s="3"/>
      <c r="BHE558" s="438"/>
      <c r="BHF558" s="3"/>
      <c r="BHG558" s="578"/>
      <c r="BHH558" s="3"/>
      <c r="BHI558" s="438"/>
      <c r="BHJ558" s="3"/>
      <c r="BHK558" s="578"/>
      <c r="BHL558" s="3"/>
      <c r="BHM558" s="438"/>
      <c r="BHN558" s="3"/>
      <c r="BHO558" s="578"/>
      <c r="BHP558" s="3"/>
      <c r="BHQ558" s="438"/>
      <c r="BHR558" s="3"/>
      <c r="BHS558" s="578"/>
      <c r="BHT558" s="3"/>
      <c r="BHU558" s="438"/>
      <c r="BHV558" s="3"/>
      <c r="BHW558" s="578"/>
      <c r="BHX558" s="3"/>
      <c r="BHY558" s="438"/>
      <c r="BHZ558" s="3"/>
      <c r="BIA558" s="578"/>
      <c r="BIB558" s="3"/>
      <c r="BIC558" s="438"/>
      <c r="BID558" s="3"/>
      <c r="BIE558" s="578"/>
      <c r="BIF558" s="3"/>
      <c r="BIG558" s="438"/>
      <c r="BIH558" s="3"/>
      <c r="BII558" s="578"/>
      <c r="BIJ558" s="3"/>
      <c r="BIK558" s="438"/>
      <c r="BIL558" s="3"/>
      <c r="BIM558" s="578"/>
      <c r="BIN558" s="3"/>
      <c r="BIO558" s="438"/>
      <c r="BIP558" s="3"/>
      <c r="BIQ558" s="578"/>
      <c r="BIR558" s="3"/>
      <c r="BIS558" s="438"/>
      <c r="BIT558" s="3"/>
      <c r="BIU558" s="578"/>
      <c r="BIV558" s="3"/>
      <c r="BIW558" s="438"/>
      <c r="BIX558" s="3"/>
      <c r="BIY558" s="578"/>
      <c r="BIZ558" s="3"/>
      <c r="BJA558" s="438"/>
      <c r="BJB558" s="3"/>
      <c r="BJC558" s="578"/>
      <c r="BJD558" s="3"/>
      <c r="BJE558" s="438"/>
      <c r="BJF558" s="3"/>
      <c r="BJG558" s="578"/>
      <c r="BJH558" s="3"/>
      <c r="BJI558" s="438"/>
      <c r="BJJ558" s="3"/>
      <c r="BJK558" s="578"/>
      <c r="BJL558" s="3"/>
      <c r="BJM558" s="438"/>
      <c r="BJN558" s="3"/>
      <c r="BJO558" s="578"/>
      <c r="BJP558" s="3"/>
      <c r="BJQ558" s="438"/>
      <c r="BJR558" s="3"/>
      <c r="BJS558" s="578"/>
      <c r="BJT558" s="3"/>
      <c r="BJU558" s="438"/>
      <c r="BJV558" s="3"/>
      <c r="BJW558" s="578"/>
      <c r="BJX558" s="3"/>
      <c r="BJY558" s="438"/>
      <c r="BJZ558" s="3"/>
      <c r="BKA558" s="578"/>
      <c r="BKB558" s="3"/>
      <c r="BKC558" s="438"/>
      <c r="BKD558" s="3"/>
      <c r="BKE558" s="578"/>
      <c r="BKF558" s="3"/>
      <c r="BKG558" s="438"/>
      <c r="BKH558" s="3"/>
      <c r="BKI558" s="578"/>
      <c r="BKJ558" s="3"/>
      <c r="BKK558" s="438"/>
      <c r="BKL558" s="3"/>
      <c r="BKM558" s="578"/>
      <c r="BKN558" s="3"/>
      <c r="BKO558" s="438"/>
      <c r="BKP558" s="3"/>
      <c r="BKQ558" s="578"/>
      <c r="BKR558" s="3"/>
      <c r="BKS558" s="438"/>
      <c r="BKT558" s="3"/>
      <c r="BKU558" s="578"/>
      <c r="BKV558" s="3"/>
      <c r="BKW558" s="438"/>
      <c r="BKX558" s="3"/>
      <c r="BKY558" s="578"/>
      <c r="BKZ558" s="3"/>
      <c r="BLA558" s="438"/>
      <c r="BLB558" s="3"/>
      <c r="BLC558" s="578"/>
      <c r="BLD558" s="3"/>
      <c r="BLE558" s="438"/>
      <c r="BLF558" s="3"/>
      <c r="BLG558" s="578"/>
      <c r="BLH558" s="3"/>
      <c r="BLI558" s="438"/>
      <c r="BLJ558" s="3"/>
      <c r="BLK558" s="578"/>
      <c r="BLL558" s="3"/>
      <c r="BLM558" s="438"/>
      <c r="BLN558" s="3"/>
      <c r="BLO558" s="578"/>
      <c r="BLP558" s="3"/>
      <c r="BLQ558" s="438"/>
      <c r="BLR558" s="3"/>
      <c r="BLS558" s="578"/>
      <c r="BLT558" s="3"/>
      <c r="BLU558" s="438"/>
      <c r="BLV558" s="3"/>
      <c r="BLW558" s="578"/>
      <c r="BLX558" s="3"/>
      <c r="BLY558" s="438"/>
      <c r="BLZ558" s="3"/>
      <c r="BMA558" s="578"/>
      <c r="BMB558" s="3"/>
      <c r="BMC558" s="438"/>
      <c r="BMD558" s="3"/>
      <c r="BME558" s="578"/>
      <c r="BMF558" s="3"/>
      <c r="BMG558" s="438"/>
      <c r="BMH558" s="3"/>
      <c r="BMI558" s="578"/>
      <c r="BMJ558" s="3"/>
      <c r="BMK558" s="438"/>
      <c r="BML558" s="3"/>
      <c r="BMM558" s="578"/>
      <c r="BMN558" s="3"/>
      <c r="BMO558" s="438"/>
      <c r="BMP558" s="3"/>
      <c r="BMQ558" s="578"/>
      <c r="BMR558" s="3"/>
      <c r="BMS558" s="438"/>
      <c r="BMT558" s="3"/>
      <c r="BMU558" s="578"/>
      <c r="BMV558" s="3"/>
      <c r="BMW558" s="438"/>
      <c r="BMX558" s="3"/>
      <c r="BMY558" s="578"/>
      <c r="BMZ558" s="3"/>
      <c r="BNA558" s="438"/>
      <c r="BNB558" s="3"/>
      <c r="BNC558" s="578"/>
      <c r="BND558" s="3"/>
      <c r="BNE558" s="438"/>
      <c r="BNF558" s="3"/>
      <c r="BNG558" s="578"/>
      <c r="BNH558" s="3"/>
      <c r="BNI558" s="438"/>
      <c r="BNJ558" s="3"/>
      <c r="BNK558" s="578"/>
      <c r="BNL558" s="3"/>
      <c r="BNM558" s="438"/>
      <c r="BNN558" s="3"/>
      <c r="BNO558" s="578"/>
      <c r="BNP558" s="3"/>
      <c r="BNQ558" s="438"/>
      <c r="BNR558" s="3"/>
      <c r="BNS558" s="578"/>
      <c r="BNT558" s="3"/>
      <c r="BNU558" s="438"/>
      <c r="BNV558" s="3"/>
      <c r="BNW558" s="578"/>
      <c r="BNX558" s="3"/>
      <c r="BNY558" s="438"/>
      <c r="BNZ558" s="3"/>
      <c r="BOA558" s="578"/>
      <c r="BOB558" s="3"/>
      <c r="BOC558" s="438"/>
      <c r="BOD558" s="3"/>
      <c r="BOE558" s="578"/>
      <c r="BOF558" s="3"/>
      <c r="BOG558" s="438"/>
      <c r="BOH558" s="3"/>
      <c r="BOI558" s="578"/>
      <c r="BOJ558" s="3"/>
      <c r="BOK558" s="438"/>
      <c r="BOL558" s="3"/>
      <c r="BOM558" s="578"/>
      <c r="BON558" s="3"/>
      <c r="BOO558" s="438"/>
      <c r="BOP558" s="3"/>
      <c r="BOQ558" s="578"/>
      <c r="BOR558" s="3"/>
      <c r="BOS558" s="438"/>
      <c r="BOT558" s="3"/>
      <c r="BOU558" s="578"/>
      <c r="BOV558" s="3"/>
      <c r="BOW558" s="438"/>
      <c r="BOX558" s="3"/>
      <c r="BOY558" s="578"/>
      <c r="BOZ558" s="3"/>
      <c r="BPA558" s="438"/>
      <c r="BPB558" s="3"/>
      <c r="BPC558" s="578"/>
      <c r="BPD558" s="3"/>
      <c r="BPE558" s="438"/>
      <c r="BPF558" s="3"/>
      <c r="BPG558" s="578"/>
      <c r="BPH558" s="3"/>
      <c r="BPI558" s="438"/>
      <c r="BPJ558" s="3"/>
      <c r="BPK558" s="578"/>
      <c r="BPL558" s="3"/>
      <c r="BPM558" s="438"/>
      <c r="BPN558" s="3"/>
      <c r="BPO558" s="578"/>
      <c r="BPP558" s="3"/>
      <c r="BPQ558" s="438"/>
      <c r="BPR558" s="3"/>
      <c r="BPS558" s="578"/>
      <c r="BPT558" s="3"/>
      <c r="BPU558" s="438"/>
      <c r="BPV558" s="3"/>
      <c r="BPW558" s="578"/>
      <c r="BPX558" s="3"/>
      <c r="BPY558" s="438"/>
      <c r="BPZ558" s="3"/>
      <c r="BQA558" s="578"/>
      <c r="BQB558" s="3"/>
      <c r="BQC558" s="438"/>
      <c r="BQD558" s="3"/>
      <c r="BQE558" s="578"/>
      <c r="BQF558" s="3"/>
      <c r="BQG558" s="438"/>
      <c r="BQH558" s="3"/>
      <c r="BQI558" s="578"/>
      <c r="BQJ558" s="3"/>
      <c r="BQK558" s="438"/>
      <c r="BQL558" s="3"/>
      <c r="BQM558" s="578"/>
      <c r="BQN558" s="3"/>
      <c r="BQO558" s="438"/>
      <c r="BQP558" s="3"/>
      <c r="BQQ558" s="578"/>
      <c r="BQR558" s="3"/>
      <c r="BQS558" s="438"/>
      <c r="BQT558" s="3"/>
      <c r="BQU558" s="578"/>
      <c r="BQV558" s="3"/>
      <c r="BQW558" s="438"/>
      <c r="BQX558" s="3"/>
      <c r="BQY558" s="578"/>
      <c r="BQZ558" s="3"/>
      <c r="BRA558" s="438"/>
      <c r="BRB558" s="3"/>
      <c r="BRC558" s="578"/>
      <c r="BRD558" s="3"/>
      <c r="BRE558" s="438"/>
      <c r="BRF558" s="3"/>
      <c r="BRG558" s="578"/>
      <c r="BRH558" s="3"/>
      <c r="BRI558" s="438"/>
      <c r="BRJ558" s="3"/>
      <c r="BRK558" s="578"/>
      <c r="BRL558" s="3"/>
      <c r="BRM558" s="438"/>
      <c r="BRN558" s="3"/>
      <c r="BRO558" s="578"/>
      <c r="BRP558" s="3"/>
      <c r="BRQ558" s="438"/>
      <c r="BRR558" s="3"/>
      <c r="BRS558" s="578"/>
      <c r="BRT558" s="3"/>
      <c r="BRU558" s="438"/>
      <c r="BRV558" s="3"/>
      <c r="BRW558" s="578"/>
      <c r="BRX558" s="3"/>
      <c r="BRY558" s="438"/>
      <c r="BRZ558" s="3"/>
      <c r="BSA558" s="578"/>
      <c r="BSB558" s="3"/>
      <c r="BSC558" s="438"/>
      <c r="BSD558" s="3"/>
      <c r="BSE558" s="578"/>
      <c r="BSF558" s="3"/>
      <c r="BSG558" s="438"/>
      <c r="BSH558" s="3"/>
      <c r="BSI558" s="578"/>
      <c r="BSJ558" s="3"/>
      <c r="BSK558" s="438"/>
      <c r="BSL558" s="3"/>
      <c r="BSM558" s="578"/>
      <c r="BSN558" s="3"/>
      <c r="BSO558" s="438"/>
      <c r="BSP558" s="3"/>
      <c r="BSQ558" s="578"/>
      <c r="BSR558" s="3"/>
      <c r="BSS558" s="438"/>
      <c r="BST558" s="3"/>
      <c r="BSU558" s="578"/>
      <c r="BSV558" s="3"/>
      <c r="BSW558" s="438"/>
      <c r="BSX558" s="3"/>
      <c r="BSY558" s="578"/>
      <c r="BSZ558" s="3"/>
      <c r="BTA558" s="438"/>
      <c r="BTB558" s="3"/>
      <c r="BTC558" s="578"/>
      <c r="BTD558" s="3"/>
      <c r="BTE558" s="438"/>
      <c r="BTF558" s="3"/>
      <c r="BTG558" s="578"/>
      <c r="BTH558" s="3"/>
      <c r="BTI558" s="438"/>
      <c r="BTJ558" s="3"/>
      <c r="BTK558" s="578"/>
      <c r="BTL558" s="3"/>
      <c r="BTM558" s="438"/>
      <c r="BTN558" s="3"/>
      <c r="BTO558" s="578"/>
      <c r="BTP558" s="3"/>
      <c r="BTQ558" s="438"/>
      <c r="BTR558" s="3"/>
      <c r="BTS558" s="578"/>
      <c r="BTT558" s="3"/>
      <c r="BTU558" s="438"/>
      <c r="BTV558" s="3"/>
      <c r="BTW558" s="578"/>
      <c r="BTX558" s="3"/>
      <c r="BTY558" s="438"/>
      <c r="BTZ558" s="3"/>
      <c r="BUA558" s="578"/>
      <c r="BUB558" s="3"/>
      <c r="BUC558" s="438"/>
      <c r="BUD558" s="3"/>
      <c r="BUE558" s="578"/>
      <c r="BUF558" s="3"/>
      <c r="BUG558" s="438"/>
      <c r="BUH558" s="3"/>
      <c r="BUI558" s="578"/>
      <c r="BUJ558" s="3"/>
      <c r="BUK558" s="438"/>
      <c r="BUL558" s="3"/>
      <c r="BUM558" s="578"/>
      <c r="BUN558" s="3"/>
      <c r="BUO558" s="438"/>
      <c r="BUP558" s="3"/>
      <c r="BUQ558" s="578"/>
      <c r="BUR558" s="3"/>
      <c r="BUS558" s="438"/>
      <c r="BUT558" s="3"/>
      <c r="BUU558" s="578"/>
      <c r="BUV558" s="3"/>
      <c r="BUW558" s="438"/>
      <c r="BUX558" s="3"/>
      <c r="BUY558" s="578"/>
      <c r="BUZ558" s="3"/>
      <c r="BVA558" s="438"/>
      <c r="BVB558" s="3"/>
      <c r="BVC558" s="578"/>
      <c r="BVD558" s="3"/>
      <c r="BVE558" s="438"/>
      <c r="BVF558" s="3"/>
      <c r="BVG558" s="578"/>
      <c r="BVH558" s="3"/>
      <c r="BVI558" s="438"/>
      <c r="BVJ558" s="3"/>
      <c r="BVK558" s="578"/>
      <c r="BVL558" s="3"/>
      <c r="BVM558" s="438"/>
      <c r="BVN558" s="3"/>
      <c r="BVO558" s="578"/>
      <c r="BVP558" s="3"/>
      <c r="BVQ558" s="438"/>
      <c r="BVR558" s="3"/>
      <c r="BVS558" s="578"/>
      <c r="BVT558" s="3"/>
      <c r="BVU558" s="438"/>
      <c r="BVV558" s="3"/>
      <c r="BVW558" s="578"/>
      <c r="BVX558" s="3"/>
      <c r="BVY558" s="438"/>
      <c r="BVZ558" s="3"/>
      <c r="BWA558" s="578"/>
      <c r="BWB558" s="3"/>
      <c r="BWC558" s="438"/>
      <c r="BWD558" s="3"/>
      <c r="BWE558" s="578"/>
      <c r="BWF558" s="3"/>
      <c r="BWG558" s="438"/>
      <c r="BWH558" s="3"/>
      <c r="BWI558" s="578"/>
      <c r="BWJ558" s="3"/>
      <c r="BWK558" s="438"/>
      <c r="BWL558" s="3"/>
      <c r="BWM558" s="578"/>
      <c r="BWN558" s="3"/>
      <c r="BWO558" s="438"/>
      <c r="BWP558" s="3"/>
      <c r="BWQ558" s="578"/>
      <c r="BWR558" s="3"/>
      <c r="BWS558" s="438"/>
      <c r="BWT558" s="3"/>
      <c r="BWU558" s="578"/>
      <c r="BWV558" s="3"/>
      <c r="BWW558" s="438"/>
      <c r="BWX558" s="3"/>
      <c r="BWY558" s="578"/>
      <c r="BWZ558" s="3"/>
      <c r="BXA558" s="438"/>
      <c r="BXB558" s="3"/>
      <c r="BXC558" s="578"/>
      <c r="BXD558" s="3"/>
      <c r="BXE558" s="438"/>
      <c r="BXF558" s="3"/>
      <c r="BXG558" s="578"/>
      <c r="BXH558" s="3"/>
      <c r="BXI558" s="438"/>
      <c r="BXJ558" s="3"/>
      <c r="BXK558" s="578"/>
      <c r="BXL558" s="3"/>
      <c r="BXM558" s="438"/>
      <c r="BXN558" s="3"/>
      <c r="BXO558" s="578"/>
      <c r="BXP558" s="3"/>
      <c r="BXQ558" s="438"/>
      <c r="BXR558" s="3"/>
      <c r="BXS558" s="578"/>
      <c r="BXT558" s="3"/>
      <c r="BXU558" s="438"/>
      <c r="BXV558" s="3"/>
      <c r="BXW558" s="578"/>
      <c r="BXX558" s="3"/>
      <c r="BXY558" s="438"/>
      <c r="BXZ558" s="3"/>
      <c r="BYA558" s="578"/>
      <c r="BYB558" s="3"/>
      <c r="BYC558" s="438"/>
      <c r="BYD558" s="3"/>
      <c r="BYE558" s="578"/>
      <c r="BYF558" s="3"/>
      <c r="BYG558" s="438"/>
      <c r="BYH558" s="3"/>
      <c r="BYI558" s="578"/>
      <c r="BYJ558" s="3"/>
      <c r="BYK558" s="438"/>
      <c r="BYL558" s="3"/>
      <c r="BYM558" s="578"/>
      <c r="BYN558" s="3"/>
      <c r="BYO558" s="438"/>
      <c r="BYP558" s="3"/>
      <c r="BYQ558" s="578"/>
      <c r="BYR558" s="3"/>
      <c r="BYS558" s="438"/>
      <c r="BYT558" s="3"/>
      <c r="BYU558" s="578"/>
      <c r="BYV558" s="3"/>
      <c r="BYW558" s="438"/>
      <c r="BYX558" s="3"/>
      <c r="BYY558" s="578"/>
      <c r="BYZ558" s="3"/>
      <c r="BZA558" s="438"/>
      <c r="BZB558" s="3"/>
      <c r="BZC558" s="578"/>
      <c r="BZD558" s="3"/>
      <c r="BZE558" s="438"/>
      <c r="BZF558" s="3"/>
      <c r="BZG558" s="578"/>
      <c r="BZH558" s="3"/>
      <c r="BZI558" s="438"/>
      <c r="BZJ558" s="3"/>
      <c r="BZK558" s="578"/>
      <c r="BZL558" s="3"/>
      <c r="BZM558" s="438"/>
      <c r="BZN558" s="3"/>
      <c r="BZO558" s="578"/>
      <c r="BZP558" s="3"/>
      <c r="BZQ558" s="438"/>
      <c r="BZR558" s="3"/>
      <c r="BZS558" s="578"/>
      <c r="BZT558" s="3"/>
      <c r="BZU558" s="438"/>
      <c r="BZV558" s="3"/>
      <c r="BZW558" s="578"/>
      <c r="BZX558" s="3"/>
      <c r="BZY558" s="438"/>
      <c r="BZZ558" s="3"/>
      <c r="CAA558" s="578"/>
      <c r="CAB558" s="3"/>
      <c r="CAC558" s="438"/>
      <c r="CAD558" s="3"/>
      <c r="CAE558" s="578"/>
      <c r="CAF558" s="3"/>
      <c r="CAG558" s="438"/>
      <c r="CAH558" s="3"/>
      <c r="CAI558" s="578"/>
      <c r="CAJ558" s="3"/>
      <c r="CAK558" s="438"/>
      <c r="CAL558" s="3"/>
      <c r="CAM558" s="578"/>
      <c r="CAN558" s="3"/>
      <c r="CAO558" s="438"/>
      <c r="CAP558" s="3"/>
      <c r="CAQ558" s="578"/>
      <c r="CAR558" s="3"/>
      <c r="CAS558" s="438"/>
      <c r="CAT558" s="3"/>
      <c r="CAU558" s="578"/>
      <c r="CAV558" s="3"/>
      <c r="CAW558" s="438"/>
      <c r="CAX558" s="3"/>
      <c r="CAY558" s="578"/>
      <c r="CAZ558" s="3"/>
      <c r="CBA558" s="438"/>
      <c r="CBB558" s="3"/>
      <c r="CBC558" s="578"/>
      <c r="CBD558" s="3"/>
      <c r="CBE558" s="438"/>
      <c r="CBF558" s="3"/>
      <c r="CBG558" s="578"/>
      <c r="CBH558" s="3"/>
      <c r="CBI558" s="438"/>
      <c r="CBJ558" s="3"/>
      <c r="CBK558" s="578"/>
      <c r="CBL558" s="3"/>
      <c r="CBM558" s="438"/>
      <c r="CBN558" s="3"/>
      <c r="CBO558" s="578"/>
      <c r="CBP558" s="3"/>
      <c r="CBQ558" s="438"/>
      <c r="CBR558" s="3"/>
      <c r="CBS558" s="578"/>
      <c r="CBT558" s="3"/>
      <c r="CBU558" s="438"/>
      <c r="CBV558" s="3"/>
      <c r="CBW558" s="578"/>
      <c r="CBX558" s="3"/>
      <c r="CBY558" s="438"/>
      <c r="CBZ558" s="3"/>
      <c r="CCA558" s="578"/>
      <c r="CCB558" s="3"/>
      <c r="CCC558" s="438"/>
      <c r="CCD558" s="3"/>
      <c r="CCE558" s="578"/>
      <c r="CCF558" s="3"/>
      <c r="CCG558" s="438"/>
      <c r="CCH558" s="3"/>
      <c r="CCI558" s="578"/>
      <c r="CCJ558" s="3"/>
      <c r="CCK558" s="438"/>
      <c r="CCL558" s="3"/>
      <c r="CCM558" s="578"/>
      <c r="CCN558" s="3"/>
      <c r="CCO558" s="438"/>
      <c r="CCP558" s="3"/>
      <c r="CCQ558" s="578"/>
      <c r="CCR558" s="3"/>
      <c r="CCS558" s="438"/>
      <c r="CCT558" s="3"/>
      <c r="CCU558" s="578"/>
      <c r="CCV558" s="3"/>
      <c r="CCW558" s="438"/>
      <c r="CCX558" s="3"/>
      <c r="CCY558" s="578"/>
      <c r="CCZ558" s="3"/>
      <c r="CDA558" s="438"/>
      <c r="CDB558" s="3"/>
      <c r="CDC558" s="578"/>
      <c r="CDD558" s="3"/>
      <c r="CDE558" s="438"/>
      <c r="CDF558" s="3"/>
      <c r="CDG558" s="578"/>
      <c r="CDH558" s="3"/>
      <c r="CDI558" s="438"/>
      <c r="CDJ558" s="3"/>
      <c r="CDK558" s="578"/>
      <c r="CDL558" s="3"/>
      <c r="CDM558" s="438"/>
      <c r="CDN558" s="3"/>
      <c r="CDO558" s="578"/>
      <c r="CDP558" s="3"/>
      <c r="CDQ558" s="438"/>
      <c r="CDR558" s="3"/>
      <c r="CDS558" s="578"/>
      <c r="CDT558" s="3"/>
      <c r="CDU558" s="438"/>
      <c r="CDV558" s="3"/>
      <c r="CDW558" s="578"/>
      <c r="CDX558" s="3"/>
      <c r="CDY558" s="438"/>
      <c r="CDZ558" s="3"/>
      <c r="CEA558" s="578"/>
      <c r="CEB558" s="3"/>
      <c r="CEC558" s="438"/>
      <c r="CED558" s="3"/>
      <c r="CEE558" s="578"/>
      <c r="CEF558" s="3"/>
      <c r="CEG558" s="438"/>
      <c r="CEH558" s="3"/>
      <c r="CEI558" s="578"/>
      <c r="CEJ558" s="3"/>
      <c r="CEK558" s="438"/>
      <c r="CEL558" s="3"/>
      <c r="CEM558" s="578"/>
      <c r="CEN558" s="3"/>
      <c r="CEO558" s="438"/>
      <c r="CEP558" s="3"/>
      <c r="CEQ558" s="578"/>
      <c r="CER558" s="3"/>
      <c r="CES558" s="438"/>
      <c r="CET558" s="3"/>
      <c r="CEU558" s="578"/>
      <c r="CEV558" s="3"/>
      <c r="CEW558" s="438"/>
      <c r="CEX558" s="3"/>
      <c r="CEY558" s="578"/>
      <c r="CEZ558" s="3"/>
      <c r="CFA558" s="438"/>
      <c r="CFB558" s="3"/>
      <c r="CFC558" s="578"/>
      <c r="CFD558" s="3"/>
      <c r="CFE558" s="438"/>
      <c r="CFF558" s="3"/>
      <c r="CFG558" s="578"/>
      <c r="CFH558" s="3"/>
      <c r="CFI558" s="438"/>
      <c r="CFJ558" s="3"/>
      <c r="CFK558" s="578"/>
      <c r="CFL558" s="3"/>
      <c r="CFM558" s="438"/>
      <c r="CFN558" s="3"/>
      <c r="CFO558" s="578"/>
      <c r="CFP558" s="3"/>
      <c r="CFQ558" s="438"/>
      <c r="CFR558" s="3"/>
      <c r="CFS558" s="578"/>
      <c r="CFT558" s="3"/>
      <c r="CFU558" s="438"/>
      <c r="CFV558" s="3"/>
      <c r="CFW558" s="578"/>
      <c r="CFX558" s="3"/>
      <c r="CFY558" s="438"/>
      <c r="CFZ558" s="3"/>
      <c r="CGA558" s="578"/>
      <c r="CGB558" s="3"/>
      <c r="CGC558" s="438"/>
      <c r="CGD558" s="3"/>
      <c r="CGE558" s="578"/>
      <c r="CGF558" s="3"/>
      <c r="CGG558" s="438"/>
      <c r="CGH558" s="3"/>
      <c r="CGI558" s="578"/>
      <c r="CGJ558" s="3"/>
      <c r="CGK558" s="438"/>
      <c r="CGL558" s="3"/>
      <c r="CGM558" s="578"/>
      <c r="CGN558" s="3"/>
      <c r="CGO558" s="438"/>
      <c r="CGP558" s="3"/>
      <c r="CGQ558" s="578"/>
      <c r="CGR558" s="3"/>
      <c r="CGS558" s="438"/>
      <c r="CGT558" s="3"/>
      <c r="CGU558" s="578"/>
      <c r="CGV558" s="3"/>
      <c r="CGW558" s="438"/>
      <c r="CGX558" s="3"/>
      <c r="CGY558" s="578"/>
      <c r="CGZ558" s="3"/>
      <c r="CHA558" s="438"/>
      <c r="CHB558" s="3"/>
      <c r="CHC558" s="578"/>
      <c r="CHD558" s="3"/>
      <c r="CHE558" s="438"/>
      <c r="CHF558" s="3"/>
      <c r="CHG558" s="578"/>
      <c r="CHH558" s="3"/>
      <c r="CHI558" s="438"/>
      <c r="CHJ558" s="3"/>
      <c r="CHK558" s="578"/>
      <c r="CHL558" s="3"/>
      <c r="CHM558" s="438"/>
      <c r="CHN558" s="3"/>
      <c r="CHO558" s="578"/>
      <c r="CHP558" s="3"/>
      <c r="CHQ558" s="438"/>
      <c r="CHR558" s="3"/>
      <c r="CHS558" s="578"/>
      <c r="CHT558" s="3"/>
      <c r="CHU558" s="438"/>
      <c r="CHV558" s="3"/>
      <c r="CHW558" s="578"/>
      <c r="CHX558" s="3"/>
      <c r="CHY558" s="438"/>
      <c r="CHZ558" s="3"/>
      <c r="CIA558" s="578"/>
      <c r="CIB558" s="3"/>
      <c r="CIC558" s="438"/>
      <c r="CID558" s="3"/>
      <c r="CIE558" s="578"/>
      <c r="CIF558" s="3"/>
      <c r="CIG558" s="438"/>
      <c r="CIH558" s="3"/>
      <c r="CII558" s="578"/>
      <c r="CIJ558" s="3"/>
      <c r="CIK558" s="438"/>
      <c r="CIL558" s="3"/>
      <c r="CIM558" s="578"/>
      <c r="CIN558" s="3"/>
      <c r="CIO558" s="438"/>
      <c r="CIP558" s="3"/>
      <c r="CIQ558" s="578"/>
      <c r="CIR558" s="3"/>
      <c r="CIS558" s="438"/>
      <c r="CIT558" s="3"/>
      <c r="CIU558" s="578"/>
      <c r="CIV558" s="3"/>
      <c r="CIW558" s="438"/>
      <c r="CIX558" s="3"/>
      <c r="CIY558" s="578"/>
      <c r="CIZ558" s="3"/>
      <c r="CJA558" s="438"/>
      <c r="CJB558" s="3"/>
      <c r="CJC558" s="578"/>
      <c r="CJD558" s="3"/>
      <c r="CJE558" s="438"/>
      <c r="CJF558" s="3"/>
      <c r="CJG558" s="578"/>
      <c r="CJH558" s="3"/>
      <c r="CJI558" s="438"/>
      <c r="CJJ558" s="3"/>
      <c r="CJK558" s="578"/>
      <c r="CJL558" s="3"/>
      <c r="CJM558" s="438"/>
      <c r="CJN558" s="3"/>
      <c r="CJO558" s="578"/>
      <c r="CJP558" s="3"/>
      <c r="CJQ558" s="438"/>
      <c r="CJR558" s="3"/>
      <c r="CJS558" s="578"/>
      <c r="CJT558" s="3"/>
      <c r="CJU558" s="438"/>
      <c r="CJV558" s="3"/>
      <c r="CJW558" s="578"/>
      <c r="CJX558" s="3"/>
      <c r="CJY558" s="438"/>
      <c r="CJZ558" s="3"/>
      <c r="CKA558" s="578"/>
      <c r="CKB558" s="3"/>
      <c r="CKC558" s="438"/>
      <c r="CKD558" s="3"/>
      <c r="CKE558" s="578"/>
      <c r="CKF558" s="3"/>
      <c r="CKG558" s="438"/>
      <c r="CKH558" s="3"/>
      <c r="CKI558" s="578"/>
      <c r="CKJ558" s="3"/>
      <c r="CKK558" s="438"/>
      <c r="CKL558" s="3"/>
      <c r="CKM558" s="578"/>
      <c r="CKN558" s="3"/>
      <c r="CKO558" s="438"/>
      <c r="CKP558" s="3"/>
      <c r="CKQ558" s="578"/>
      <c r="CKR558" s="3"/>
      <c r="CKS558" s="438"/>
      <c r="CKT558" s="3"/>
      <c r="CKU558" s="578"/>
      <c r="CKV558" s="3"/>
      <c r="CKW558" s="438"/>
      <c r="CKX558" s="3"/>
      <c r="CKY558" s="578"/>
      <c r="CKZ558" s="3"/>
      <c r="CLA558" s="438"/>
      <c r="CLB558" s="3"/>
      <c r="CLC558" s="578"/>
      <c r="CLD558" s="3"/>
      <c r="CLE558" s="438"/>
      <c r="CLF558" s="3"/>
      <c r="CLG558" s="578"/>
      <c r="CLH558" s="3"/>
      <c r="CLI558" s="438"/>
      <c r="CLJ558" s="3"/>
      <c r="CLK558" s="578"/>
      <c r="CLL558" s="3"/>
      <c r="CLM558" s="438"/>
      <c r="CLN558" s="3"/>
      <c r="CLO558" s="578"/>
      <c r="CLP558" s="3"/>
      <c r="CLQ558" s="438"/>
      <c r="CLR558" s="3"/>
      <c r="CLS558" s="578"/>
      <c r="CLT558" s="3"/>
      <c r="CLU558" s="438"/>
      <c r="CLV558" s="3"/>
      <c r="CLW558" s="578"/>
      <c r="CLX558" s="3"/>
      <c r="CLY558" s="438"/>
      <c r="CLZ558" s="3"/>
      <c r="CMA558" s="578"/>
      <c r="CMB558" s="3"/>
      <c r="CMC558" s="438"/>
      <c r="CMD558" s="3"/>
      <c r="CME558" s="578"/>
      <c r="CMF558" s="3"/>
      <c r="CMG558" s="438"/>
      <c r="CMH558" s="3"/>
      <c r="CMI558" s="578"/>
      <c r="CMJ558" s="3"/>
      <c r="CMK558" s="438"/>
      <c r="CML558" s="3"/>
      <c r="CMM558" s="578"/>
      <c r="CMN558" s="3"/>
      <c r="CMO558" s="438"/>
      <c r="CMP558" s="3"/>
      <c r="CMQ558" s="578"/>
      <c r="CMR558" s="3"/>
      <c r="CMS558" s="438"/>
      <c r="CMT558" s="3"/>
      <c r="CMU558" s="578"/>
      <c r="CMV558" s="3"/>
      <c r="CMW558" s="438"/>
      <c r="CMX558" s="3"/>
      <c r="CMY558" s="578"/>
      <c r="CMZ558" s="3"/>
      <c r="CNA558" s="438"/>
      <c r="CNB558" s="3"/>
      <c r="CNC558" s="578"/>
      <c r="CND558" s="3"/>
      <c r="CNE558" s="438"/>
      <c r="CNF558" s="3"/>
      <c r="CNG558" s="578"/>
      <c r="CNH558" s="3"/>
      <c r="CNI558" s="438"/>
      <c r="CNJ558" s="3"/>
      <c r="CNK558" s="578"/>
      <c r="CNL558" s="3"/>
      <c r="CNM558" s="438"/>
      <c r="CNN558" s="3"/>
      <c r="CNO558" s="578"/>
      <c r="CNP558" s="3"/>
      <c r="CNQ558" s="438"/>
      <c r="CNR558" s="3"/>
      <c r="CNS558" s="578"/>
      <c r="CNT558" s="3"/>
      <c r="CNU558" s="438"/>
      <c r="CNV558" s="3"/>
      <c r="CNW558" s="578"/>
      <c r="CNX558" s="3"/>
      <c r="CNY558" s="438"/>
      <c r="CNZ558" s="3"/>
      <c r="COA558" s="578"/>
      <c r="COB558" s="3"/>
      <c r="COC558" s="438"/>
      <c r="COD558" s="3"/>
      <c r="COE558" s="578"/>
      <c r="COF558" s="3"/>
      <c r="COG558" s="438"/>
      <c r="COH558" s="3"/>
      <c r="COI558" s="578"/>
      <c r="COJ558" s="3"/>
      <c r="COK558" s="438"/>
      <c r="COL558" s="3"/>
      <c r="COM558" s="578"/>
      <c r="CON558" s="3"/>
      <c r="COO558" s="438"/>
      <c r="COP558" s="3"/>
      <c r="COQ558" s="578"/>
      <c r="COR558" s="3"/>
      <c r="COS558" s="438"/>
      <c r="COT558" s="3"/>
      <c r="COU558" s="578"/>
      <c r="COV558" s="3"/>
      <c r="COW558" s="438"/>
      <c r="COX558" s="3"/>
      <c r="COY558" s="578"/>
      <c r="COZ558" s="3"/>
      <c r="CPA558" s="438"/>
      <c r="CPB558" s="3"/>
      <c r="CPC558" s="578"/>
      <c r="CPD558" s="3"/>
      <c r="CPE558" s="438"/>
      <c r="CPF558" s="3"/>
      <c r="CPG558" s="578"/>
      <c r="CPH558" s="3"/>
      <c r="CPI558" s="438"/>
      <c r="CPJ558" s="3"/>
      <c r="CPK558" s="578"/>
      <c r="CPL558" s="3"/>
      <c r="CPM558" s="438"/>
      <c r="CPN558" s="3"/>
      <c r="CPO558" s="578"/>
      <c r="CPP558" s="3"/>
      <c r="CPQ558" s="438"/>
      <c r="CPR558" s="3"/>
      <c r="CPS558" s="578"/>
      <c r="CPT558" s="3"/>
      <c r="CPU558" s="438"/>
      <c r="CPV558" s="3"/>
      <c r="CPW558" s="578"/>
      <c r="CPX558" s="3"/>
      <c r="CPY558" s="438"/>
      <c r="CPZ558" s="3"/>
      <c r="CQA558" s="578"/>
      <c r="CQB558" s="3"/>
      <c r="CQC558" s="438"/>
      <c r="CQD558" s="3"/>
      <c r="CQE558" s="578"/>
      <c r="CQF558" s="3"/>
      <c r="CQG558" s="438"/>
      <c r="CQH558" s="3"/>
      <c r="CQI558" s="578"/>
      <c r="CQJ558" s="3"/>
      <c r="CQK558" s="438"/>
      <c r="CQL558" s="3"/>
      <c r="CQM558" s="578"/>
      <c r="CQN558" s="3"/>
      <c r="CQO558" s="438"/>
      <c r="CQP558" s="3"/>
      <c r="CQQ558" s="578"/>
      <c r="CQR558" s="3"/>
      <c r="CQS558" s="438"/>
      <c r="CQT558" s="3"/>
      <c r="CQU558" s="578"/>
      <c r="CQV558" s="3"/>
      <c r="CQW558" s="438"/>
      <c r="CQX558" s="3"/>
      <c r="CQY558" s="578"/>
      <c r="CQZ558" s="3"/>
      <c r="CRA558" s="438"/>
      <c r="CRB558" s="3"/>
      <c r="CRC558" s="578"/>
      <c r="CRD558" s="3"/>
      <c r="CRE558" s="438"/>
      <c r="CRF558" s="3"/>
      <c r="CRG558" s="578"/>
      <c r="CRH558" s="3"/>
      <c r="CRI558" s="438"/>
      <c r="CRJ558" s="3"/>
      <c r="CRK558" s="578"/>
      <c r="CRL558" s="3"/>
      <c r="CRM558" s="438"/>
      <c r="CRN558" s="3"/>
      <c r="CRO558" s="578"/>
      <c r="CRP558" s="3"/>
      <c r="CRQ558" s="438"/>
      <c r="CRR558" s="3"/>
      <c r="CRS558" s="578"/>
      <c r="CRT558" s="3"/>
      <c r="CRU558" s="438"/>
      <c r="CRV558" s="3"/>
      <c r="CRW558" s="578"/>
      <c r="CRX558" s="3"/>
      <c r="CRY558" s="438"/>
      <c r="CRZ558" s="3"/>
      <c r="CSA558" s="578"/>
      <c r="CSB558" s="3"/>
      <c r="CSC558" s="438"/>
      <c r="CSD558" s="3"/>
      <c r="CSE558" s="578"/>
      <c r="CSF558" s="3"/>
      <c r="CSG558" s="438"/>
      <c r="CSH558" s="3"/>
      <c r="CSI558" s="578"/>
      <c r="CSJ558" s="3"/>
      <c r="CSK558" s="438"/>
      <c r="CSL558" s="3"/>
      <c r="CSM558" s="578"/>
      <c r="CSN558" s="3"/>
      <c r="CSO558" s="438"/>
      <c r="CSP558" s="3"/>
      <c r="CSQ558" s="578"/>
      <c r="CSR558" s="3"/>
      <c r="CSS558" s="438"/>
      <c r="CST558" s="3"/>
      <c r="CSU558" s="578"/>
      <c r="CSV558" s="3"/>
      <c r="CSW558" s="438"/>
      <c r="CSX558" s="3"/>
      <c r="CSY558" s="578"/>
      <c r="CSZ558" s="3"/>
      <c r="CTA558" s="438"/>
      <c r="CTB558" s="3"/>
      <c r="CTC558" s="578"/>
      <c r="CTD558" s="3"/>
      <c r="CTE558" s="438"/>
      <c r="CTF558" s="3"/>
      <c r="CTG558" s="578"/>
      <c r="CTH558" s="3"/>
      <c r="CTI558" s="438"/>
      <c r="CTJ558" s="3"/>
      <c r="CTK558" s="578"/>
      <c r="CTL558" s="3"/>
      <c r="CTM558" s="438"/>
      <c r="CTN558" s="3"/>
      <c r="CTO558" s="578"/>
      <c r="CTP558" s="3"/>
      <c r="CTQ558" s="438"/>
      <c r="CTR558" s="3"/>
      <c r="CTS558" s="578"/>
      <c r="CTT558" s="3"/>
      <c r="CTU558" s="438"/>
      <c r="CTV558" s="3"/>
      <c r="CTW558" s="578"/>
      <c r="CTX558" s="3"/>
      <c r="CTY558" s="438"/>
      <c r="CTZ558" s="3"/>
      <c r="CUA558" s="578"/>
      <c r="CUB558" s="3"/>
      <c r="CUC558" s="438"/>
      <c r="CUD558" s="3"/>
      <c r="CUE558" s="578"/>
      <c r="CUF558" s="3"/>
      <c r="CUG558" s="438"/>
      <c r="CUH558" s="3"/>
      <c r="CUI558" s="578"/>
      <c r="CUJ558" s="3"/>
      <c r="CUK558" s="438"/>
      <c r="CUL558" s="3"/>
      <c r="CUM558" s="578"/>
      <c r="CUN558" s="3"/>
      <c r="CUO558" s="438"/>
      <c r="CUP558" s="3"/>
      <c r="CUQ558" s="578"/>
      <c r="CUR558" s="3"/>
      <c r="CUS558" s="438"/>
      <c r="CUT558" s="3"/>
      <c r="CUU558" s="578"/>
      <c r="CUV558" s="3"/>
      <c r="CUW558" s="438"/>
      <c r="CUX558" s="3"/>
      <c r="CUY558" s="578"/>
      <c r="CUZ558" s="3"/>
      <c r="CVA558" s="438"/>
      <c r="CVB558" s="3"/>
      <c r="CVC558" s="578"/>
      <c r="CVD558" s="3"/>
      <c r="CVE558" s="438"/>
      <c r="CVF558" s="3"/>
      <c r="CVG558" s="578"/>
      <c r="CVH558" s="3"/>
      <c r="CVI558" s="438"/>
      <c r="CVJ558" s="3"/>
      <c r="CVK558" s="578"/>
      <c r="CVL558" s="3"/>
      <c r="CVM558" s="438"/>
      <c r="CVN558" s="3"/>
      <c r="CVO558" s="578"/>
      <c r="CVP558" s="3"/>
      <c r="CVQ558" s="438"/>
      <c r="CVR558" s="3"/>
      <c r="CVS558" s="578"/>
      <c r="CVT558" s="3"/>
      <c r="CVU558" s="438"/>
      <c r="CVV558" s="3"/>
      <c r="CVW558" s="578"/>
      <c r="CVX558" s="3"/>
      <c r="CVY558" s="438"/>
      <c r="CVZ558" s="3"/>
      <c r="CWA558" s="578"/>
      <c r="CWB558" s="3"/>
      <c r="CWC558" s="438"/>
      <c r="CWD558" s="3"/>
      <c r="CWE558" s="578"/>
      <c r="CWF558" s="3"/>
      <c r="CWG558" s="438"/>
      <c r="CWH558" s="3"/>
      <c r="CWI558" s="578"/>
      <c r="CWJ558" s="3"/>
      <c r="CWK558" s="438"/>
      <c r="CWL558" s="3"/>
      <c r="CWM558" s="578"/>
      <c r="CWN558" s="3"/>
      <c r="CWO558" s="438"/>
      <c r="CWP558" s="3"/>
      <c r="CWQ558" s="578"/>
      <c r="CWR558" s="3"/>
      <c r="CWS558" s="438"/>
      <c r="CWT558" s="3"/>
      <c r="CWU558" s="578"/>
      <c r="CWV558" s="3"/>
      <c r="CWW558" s="438"/>
      <c r="CWX558" s="3"/>
      <c r="CWY558" s="578"/>
      <c r="CWZ558" s="3"/>
      <c r="CXA558" s="438"/>
      <c r="CXB558" s="3"/>
      <c r="CXC558" s="578"/>
      <c r="CXD558" s="3"/>
      <c r="CXE558" s="438"/>
      <c r="CXF558" s="3"/>
      <c r="CXG558" s="578"/>
      <c r="CXH558" s="3"/>
      <c r="CXI558" s="438"/>
      <c r="CXJ558" s="3"/>
      <c r="CXK558" s="578"/>
      <c r="CXL558" s="3"/>
      <c r="CXM558" s="438"/>
      <c r="CXN558" s="3"/>
      <c r="CXO558" s="578"/>
      <c r="CXP558" s="3"/>
      <c r="CXQ558" s="438"/>
      <c r="CXR558" s="3"/>
      <c r="CXS558" s="578"/>
      <c r="CXT558" s="3"/>
      <c r="CXU558" s="438"/>
      <c r="CXV558" s="3"/>
      <c r="CXW558" s="578"/>
      <c r="CXX558" s="3"/>
      <c r="CXY558" s="438"/>
      <c r="CXZ558" s="3"/>
      <c r="CYA558" s="578"/>
      <c r="CYB558" s="3"/>
      <c r="CYC558" s="438"/>
      <c r="CYD558" s="3"/>
      <c r="CYE558" s="578"/>
      <c r="CYF558" s="3"/>
      <c r="CYG558" s="438"/>
      <c r="CYH558" s="3"/>
      <c r="CYI558" s="578"/>
      <c r="CYJ558" s="3"/>
      <c r="CYK558" s="438"/>
      <c r="CYL558" s="3"/>
      <c r="CYM558" s="578"/>
      <c r="CYN558" s="3"/>
      <c r="CYO558" s="438"/>
      <c r="CYP558" s="3"/>
      <c r="CYQ558" s="578"/>
      <c r="CYR558" s="3"/>
      <c r="CYS558" s="438"/>
      <c r="CYT558" s="3"/>
      <c r="CYU558" s="578"/>
      <c r="CYV558" s="3"/>
      <c r="CYW558" s="438"/>
      <c r="CYX558" s="3"/>
      <c r="CYY558" s="578"/>
      <c r="CYZ558" s="3"/>
      <c r="CZA558" s="438"/>
      <c r="CZB558" s="3"/>
      <c r="CZC558" s="578"/>
      <c r="CZD558" s="3"/>
      <c r="CZE558" s="438"/>
      <c r="CZF558" s="3"/>
      <c r="CZG558" s="578"/>
      <c r="CZH558" s="3"/>
      <c r="CZI558" s="438"/>
      <c r="CZJ558" s="3"/>
      <c r="CZK558" s="578"/>
      <c r="CZL558" s="3"/>
      <c r="CZM558" s="438"/>
      <c r="CZN558" s="3"/>
      <c r="CZO558" s="578"/>
      <c r="CZP558" s="3"/>
      <c r="CZQ558" s="438"/>
      <c r="CZR558" s="3"/>
      <c r="CZS558" s="578"/>
      <c r="CZT558" s="3"/>
      <c r="CZU558" s="438"/>
      <c r="CZV558" s="3"/>
      <c r="CZW558" s="578"/>
      <c r="CZX558" s="3"/>
      <c r="CZY558" s="438"/>
      <c r="CZZ558" s="3"/>
      <c r="DAA558" s="578"/>
      <c r="DAB558" s="3"/>
      <c r="DAC558" s="438"/>
      <c r="DAD558" s="3"/>
      <c r="DAE558" s="578"/>
      <c r="DAF558" s="3"/>
      <c r="DAG558" s="438"/>
      <c r="DAH558" s="3"/>
      <c r="DAI558" s="578"/>
      <c r="DAJ558" s="3"/>
      <c r="DAK558" s="438"/>
      <c r="DAL558" s="3"/>
      <c r="DAM558" s="578"/>
      <c r="DAN558" s="3"/>
      <c r="DAO558" s="438"/>
      <c r="DAP558" s="3"/>
      <c r="DAQ558" s="578"/>
      <c r="DAR558" s="3"/>
      <c r="DAS558" s="438"/>
      <c r="DAT558" s="3"/>
      <c r="DAU558" s="578"/>
      <c r="DAV558" s="3"/>
      <c r="DAW558" s="438"/>
      <c r="DAX558" s="3"/>
      <c r="DAY558" s="578"/>
      <c r="DAZ558" s="3"/>
      <c r="DBA558" s="438"/>
      <c r="DBB558" s="3"/>
      <c r="DBC558" s="578"/>
      <c r="DBD558" s="3"/>
      <c r="DBE558" s="438"/>
      <c r="DBF558" s="3"/>
      <c r="DBG558" s="578"/>
      <c r="DBH558" s="3"/>
      <c r="DBI558" s="438"/>
      <c r="DBJ558" s="3"/>
      <c r="DBK558" s="578"/>
      <c r="DBL558" s="3"/>
      <c r="DBM558" s="438"/>
      <c r="DBN558" s="3"/>
      <c r="DBO558" s="578"/>
      <c r="DBP558" s="3"/>
      <c r="DBQ558" s="438"/>
      <c r="DBR558" s="3"/>
      <c r="DBS558" s="578"/>
      <c r="DBT558" s="3"/>
      <c r="DBU558" s="438"/>
      <c r="DBV558" s="3"/>
      <c r="DBW558" s="578"/>
      <c r="DBX558" s="3"/>
      <c r="DBY558" s="438"/>
      <c r="DBZ558" s="3"/>
      <c r="DCA558" s="578"/>
      <c r="DCB558" s="3"/>
      <c r="DCC558" s="438"/>
      <c r="DCD558" s="3"/>
      <c r="DCE558" s="578"/>
      <c r="DCF558" s="3"/>
      <c r="DCG558" s="438"/>
      <c r="DCH558" s="3"/>
      <c r="DCI558" s="578"/>
      <c r="DCJ558" s="3"/>
      <c r="DCK558" s="438"/>
      <c r="DCL558" s="3"/>
      <c r="DCM558" s="578"/>
      <c r="DCN558" s="3"/>
      <c r="DCO558" s="438"/>
      <c r="DCP558" s="3"/>
      <c r="DCQ558" s="578"/>
      <c r="DCR558" s="3"/>
      <c r="DCS558" s="438"/>
      <c r="DCT558" s="3"/>
      <c r="DCU558" s="578"/>
      <c r="DCV558" s="3"/>
      <c r="DCW558" s="438"/>
      <c r="DCX558" s="3"/>
      <c r="DCY558" s="578"/>
      <c r="DCZ558" s="3"/>
      <c r="DDA558" s="438"/>
      <c r="DDB558" s="3"/>
      <c r="DDC558" s="578"/>
      <c r="DDD558" s="3"/>
      <c r="DDE558" s="438"/>
      <c r="DDF558" s="3"/>
      <c r="DDG558" s="578"/>
      <c r="DDH558" s="3"/>
      <c r="DDI558" s="438"/>
      <c r="DDJ558" s="3"/>
      <c r="DDK558" s="578"/>
      <c r="DDL558" s="3"/>
      <c r="DDM558" s="438"/>
      <c r="DDN558" s="3"/>
      <c r="DDO558" s="578"/>
      <c r="DDP558" s="3"/>
      <c r="DDQ558" s="438"/>
      <c r="DDR558" s="3"/>
      <c r="DDS558" s="578"/>
      <c r="DDT558" s="3"/>
      <c r="DDU558" s="438"/>
      <c r="DDV558" s="3"/>
      <c r="DDW558" s="578"/>
      <c r="DDX558" s="3"/>
      <c r="DDY558" s="438"/>
      <c r="DDZ558" s="3"/>
      <c r="DEA558" s="578"/>
      <c r="DEB558" s="3"/>
      <c r="DEC558" s="438"/>
      <c r="DED558" s="3"/>
      <c r="DEE558" s="578"/>
      <c r="DEF558" s="3"/>
      <c r="DEG558" s="438"/>
      <c r="DEH558" s="3"/>
      <c r="DEI558" s="578"/>
      <c r="DEJ558" s="3"/>
      <c r="DEK558" s="438"/>
      <c r="DEL558" s="3"/>
      <c r="DEM558" s="578"/>
      <c r="DEN558" s="3"/>
      <c r="DEO558" s="438"/>
      <c r="DEP558" s="3"/>
      <c r="DEQ558" s="578"/>
      <c r="DER558" s="3"/>
      <c r="DES558" s="438"/>
      <c r="DET558" s="3"/>
      <c r="DEU558" s="578"/>
      <c r="DEV558" s="3"/>
      <c r="DEW558" s="438"/>
      <c r="DEX558" s="3"/>
      <c r="DEY558" s="578"/>
      <c r="DEZ558" s="3"/>
      <c r="DFA558" s="438"/>
      <c r="DFB558" s="3"/>
      <c r="DFC558" s="578"/>
      <c r="DFD558" s="3"/>
      <c r="DFE558" s="438"/>
      <c r="DFF558" s="3"/>
      <c r="DFG558" s="578"/>
      <c r="DFH558" s="3"/>
      <c r="DFI558" s="438"/>
      <c r="DFJ558" s="3"/>
      <c r="DFK558" s="578"/>
      <c r="DFL558" s="3"/>
      <c r="DFM558" s="438"/>
      <c r="DFN558" s="3"/>
      <c r="DFO558" s="578"/>
      <c r="DFP558" s="3"/>
      <c r="DFQ558" s="438"/>
      <c r="DFR558" s="3"/>
      <c r="DFS558" s="578"/>
      <c r="DFT558" s="3"/>
      <c r="DFU558" s="438"/>
      <c r="DFV558" s="3"/>
      <c r="DFW558" s="578"/>
      <c r="DFX558" s="3"/>
      <c r="DFY558" s="438"/>
      <c r="DFZ558" s="3"/>
      <c r="DGA558" s="578"/>
      <c r="DGB558" s="3"/>
      <c r="DGC558" s="438"/>
      <c r="DGD558" s="3"/>
      <c r="DGE558" s="578"/>
      <c r="DGF558" s="3"/>
      <c r="DGG558" s="438"/>
      <c r="DGH558" s="3"/>
      <c r="DGI558" s="578"/>
      <c r="DGJ558" s="3"/>
      <c r="DGK558" s="438"/>
      <c r="DGL558" s="3"/>
      <c r="DGM558" s="578"/>
      <c r="DGN558" s="3"/>
      <c r="DGO558" s="438"/>
      <c r="DGP558" s="3"/>
      <c r="DGQ558" s="578"/>
      <c r="DGR558" s="3"/>
      <c r="DGS558" s="438"/>
      <c r="DGT558" s="3"/>
      <c r="DGU558" s="578"/>
      <c r="DGV558" s="3"/>
      <c r="DGW558" s="438"/>
      <c r="DGX558" s="3"/>
      <c r="DGY558" s="578"/>
      <c r="DGZ558" s="3"/>
      <c r="DHA558" s="438"/>
      <c r="DHB558" s="3"/>
      <c r="DHC558" s="578"/>
      <c r="DHD558" s="3"/>
      <c r="DHE558" s="438"/>
      <c r="DHF558" s="3"/>
      <c r="DHG558" s="578"/>
      <c r="DHH558" s="3"/>
      <c r="DHI558" s="438"/>
      <c r="DHJ558" s="3"/>
      <c r="DHK558" s="578"/>
      <c r="DHL558" s="3"/>
      <c r="DHM558" s="438"/>
      <c r="DHN558" s="3"/>
      <c r="DHO558" s="578"/>
      <c r="DHP558" s="3"/>
      <c r="DHQ558" s="438"/>
      <c r="DHR558" s="3"/>
      <c r="DHS558" s="578"/>
      <c r="DHT558" s="3"/>
      <c r="DHU558" s="438"/>
      <c r="DHV558" s="3"/>
      <c r="DHW558" s="578"/>
      <c r="DHX558" s="3"/>
      <c r="DHY558" s="438"/>
      <c r="DHZ558" s="3"/>
      <c r="DIA558" s="578"/>
      <c r="DIB558" s="3"/>
      <c r="DIC558" s="438"/>
      <c r="DID558" s="3"/>
      <c r="DIE558" s="578"/>
      <c r="DIF558" s="3"/>
      <c r="DIG558" s="438"/>
      <c r="DIH558" s="3"/>
      <c r="DII558" s="578"/>
      <c r="DIJ558" s="3"/>
      <c r="DIK558" s="438"/>
      <c r="DIL558" s="3"/>
      <c r="DIM558" s="578"/>
      <c r="DIN558" s="3"/>
      <c r="DIO558" s="438"/>
      <c r="DIP558" s="3"/>
      <c r="DIQ558" s="578"/>
      <c r="DIR558" s="3"/>
      <c r="DIS558" s="438"/>
      <c r="DIT558" s="3"/>
      <c r="DIU558" s="578"/>
      <c r="DIV558" s="3"/>
      <c r="DIW558" s="438"/>
      <c r="DIX558" s="3"/>
      <c r="DIY558" s="578"/>
      <c r="DIZ558" s="3"/>
      <c r="DJA558" s="438"/>
      <c r="DJB558" s="3"/>
      <c r="DJC558" s="578"/>
      <c r="DJD558" s="3"/>
      <c r="DJE558" s="438"/>
      <c r="DJF558" s="3"/>
      <c r="DJG558" s="578"/>
      <c r="DJH558" s="3"/>
      <c r="DJI558" s="438"/>
      <c r="DJJ558" s="3"/>
      <c r="DJK558" s="578"/>
      <c r="DJL558" s="3"/>
      <c r="DJM558" s="438"/>
      <c r="DJN558" s="3"/>
      <c r="DJO558" s="578"/>
      <c r="DJP558" s="3"/>
      <c r="DJQ558" s="438"/>
      <c r="DJR558" s="3"/>
      <c r="DJS558" s="578"/>
      <c r="DJT558" s="3"/>
      <c r="DJU558" s="438"/>
      <c r="DJV558" s="3"/>
      <c r="DJW558" s="578"/>
      <c r="DJX558" s="3"/>
      <c r="DJY558" s="438"/>
      <c r="DJZ558" s="3"/>
      <c r="DKA558" s="578"/>
      <c r="DKB558" s="3"/>
      <c r="DKC558" s="438"/>
      <c r="DKD558" s="3"/>
      <c r="DKE558" s="578"/>
      <c r="DKF558" s="3"/>
      <c r="DKG558" s="438"/>
      <c r="DKH558" s="3"/>
      <c r="DKI558" s="578"/>
      <c r="DKJ558" s="3"/>
      <c r="DKK558" s="438"/>
      <c r="DKL558" s="3"/>
      <c r="DKM558" s="578"/>
      <c r="DKN558" s="3"/>
      <c r="DKO558" s="438"/>
      <c r="DKP558" s="3"/>
      <c r="DKQ558" s="578"/>
      <c r="DKR558" s="3"/>
      <c r="DKS558" s="438"/>
      <c r="DKT558" s="3"/>
      <c r="DKU558" s="578"/>
      <c r="DKV558" s="3"/>
      <c r="DKW558" s="438"/>
      <c r="DKX558" s="3"/>
      <c r="DKY558" s="578"/>
      <c r="DKZ558" s="3"/>
      <c r="DLA558" s="438"/>
      <c r="DLB558" s="3"/>
      <c r="DLC558" s="578"/>
      <c r="DLD558" s="3"/>
      <c r="DLE558" s="438"/>
      <c r="DLF558" s="3"/>
      <c r="DLG558" s="578"/>
      <c r="DLH558" s="3"/>
      <c r="DLI558" s="438"/>
      <c r="DLJ558" s="3"/>
      <c r="DLK558" s="578"/>
      <c r="DLL558" s="3"/>
      <c r="DLM558" s="438"/>
      <c r="DLN558" s="3"/>
      <c r="DLO558" s="578"/>
      <c r="DLP558" s="3"/>
      <c r="DLQ558" s="438"/>
      <c r="DLR558" s="3"/>
      <c r="DLS558" s="578"/>
      <c r="DLT558" s="3"/>
      <c r="DLU558" s="438"/>
      <c r="DLV558" s="3"/>
      <c r="DLW558" s="578"/>
      <c r="DLX558" s="3"/>
      <c r="DLY558" s="438"/>
      <c r="DLZ558" s="3"/>
      <c r="DMA558" s="578"/>
      <c r="DMB558" s="3"/>
      <c r="DMC558" s="438"/>
      <c r="DMD558" s="3"/>
      <c r="DME558" s="578"/>
      <c r="DMF558" s="3"/>
      <c r="DMG558" s="438"/>
      <c r="DMH558" s="3"/>
      <c r="DMI558" s="578"/>
      <c r="DMJ558" s="3"/>
      <c r="DMK558" s="438"/>
      <c r="DML558" s="3"/>
      <c r="DMM558" s="578"/>
      <c r="DMN558" s="3"/>
      <c r="DMO558" s="438"/>
      <c r="DMP558" s="3"/>
      <c r="DMQ558" s="578"/>
      <c r="DMR558" s="3"/>
      <c r="DMS558" s="438"/>
      <c r="DMT558" s="3"/>
      <c r="DMU558" s="578"/>
      <c r="DMV558" s="3"/>
      <c r="DMW558" s="438"/>
      <c r="DMX558" s="3"/>
      <c r="DMY558" s="578"/>
      <c r="DMZ558" s="3"/>
      <c r="DNA558" s="438"/>
      <c r="DNB558" s="3"/>
      <c r="DNC558" s="578"/>
      <c r="DND558" s="3"/>
      <c r="DNE558" s="438"/>
      <c r="DNF558" s="3"/>
      <c r="DNG558" s="578"/>
      <c r="DNH558" s="3"/>
      <c r="DNI558" s="438"/>
      <c r="DNJ558" s="3"/>
      <c r="DNK558" s="578"/>
      <c r="DNL558" s="3"/>
      <c r="DNM558" s="438"/>
      <c r="DNN558" s="3"/>
      <c r="DNO558" s="578"/>
      <c r="DNP558" s="3"/>
      <c r="DNQ558" s="438"/>
      <c r="DNR558" s="3"/>
      <c r="DNS558" s="578"/>
      <c r="DNT558" s="3"/>
      <c r="DNU558" s="438"/>
      <c r="DNV558" s="3"/>
      <c r="DNW558" s="578"/>
      <c r="DNX558" s="3"/>
      <c r="DNY558" s="438"/>
      <c r="DNZ558" s="3"/>
      <c r="DOA558" s="578"/>
      <c r="DOB558" s="3"/>
      <c r="DOC558" s="438"/>
      <c r="DOD558" s="3"/>
      <c r="DOE558" s="578"/>
      <c r="DOF558" s="3"/>
      <c r="DOG558" s="438"/>
      <c r="DOH558" s="3"/>
      <c r="DOI558" s="578"/>
      <c r="DOJ558" s="3"/>
      <c r="DOK558" s="438"/>
      <c r="DOL558" s="3"/>
      <c r="DOM558" s="578"/>
      <c r="DON558" s="3"/>
      <c r="DOO558" s="438"/>
      <c r="DOP558" s="3"/>
      <c r="DOQ558" s="578"/>
      <c r="DOR558" s="3"/>
      <c r="DOS558" s="438"/>
      <c r="DOT558" s="3"/>
      <c r="DOU558" s="578"/>
      <c r="DOV558" s="3"/>
      <c r="DOW558" s="438"/>
      <c r="DOX558" s="3"/>
      <c r="DOY558" s="578"/>
      <c r="DOZ558" s="3"/>
      <c r="DPA558" s="438"/>
      <c r="DPB558" s="3"/>
      <c r="DPC558" s="578"/>
      <c r="DPD558" s="3"/>
      <c r="DPE558" s="438"/>
      <c r="DPF558" s="3"/>
      <c r="DPG558" s="578"/>
      <c r="DPH558" s="3"/>
      <c r="DPI558" s="438"/>
      <c r="DPJ558" s="3"/>
      <c r="DPK558" s="578"/>
      <c r="DPL558" s="3"/>
      <c r="DPM558" s="438"/>
      <c r="DPN558" s="3"/>
      <c r="DPO558" s="578"/>
      <c r="DPP558" s="3"/>
      <c r="DPQ558" s="438"/>
      <c r="DPR558" s="3"/>
      <c r="DPS558" s="578"/>
      <c r="DPT558" s="3"/>
      <c r="DPU558" s="438"/>
      <c r="DPV558" s="3"/>
      <c r="DPW558" s="578"/>
      <c r="DPX558" s="3"/>
      <c r="DPY558" s="438"/>
      <c r="DPZ558" s="3"/>
      <c r="DQA558" s="578"/>
      <c r="DQB558" s="3"/>
      <c r="DQC558" s="438"/>
      <c r="DQD558" s="3"/>
      <c r="DQE558" s="578"/>
      <c r="DQF558" s="3"/>
      <c r="DQG558" s="438"/>
      <c r="DQH558" s="3"/>
      <c r="DQI558" s="578"/>
      <c r="DQJ558" s="3"/>
      <c r="DQK558" s="438"/>
      <c r="DQL558" s="3"/>
      <c r="DQM558" s="578"/>
      <c r="DQN558" s="3"/>
      <c r="DQO558" s="438"/>
      <c r="DQP558" s="3"/>
      <c r="DQQ558" s="578"/>
      <c r="DQR558" s="3"/>
      <c r="DQS558" s="438"/>
      <c r="DQT558" s="3"/>
      <c r="DQU558" s="578"/>
      <c r="DQV558" s="3"/>
      <c r="DQW558" s="438"/>
      <c r="DQX558" s="3"/>
      <c r="DQY558" s="578"/>
      <c r="DQZ558" s="3"/>
      <c r="DRA558" s="438"/>
      <c r="DRB558" s="3"/>
      <c r="DRC558" s="578"/>
      <c r="DRD558" s="3"/>
      <c r="DRE558" s="438"/>
      <c r="DRF558" s="3"/>
      <c r="DRG558" s="578"/>
      <c r="DRH558" s="3"/>
      <c r="DRI558" s="438"/>
      <c r="DRJ558" s="3"/>
      <c r="DRK558" s="578"/>
      <c r="DRL558" s="3"/>
      <c r="DRM558" s="438"/>
      <c r="DRN558" s="3"/>
      <c r="DRO558" s="578"/>
      <c r="DRP558" s="3"/>
      <c r="DRQ558" s="438"/>
      <c r="DRR558" s="3"/>
      <c r="DRS558" s="578"/>
      <c r="DRT558" s="3"/>
      <c r="DRU558" s="438"/>
      <c r="DRV558" s="3"/>
      <c r="DRW558" s="578"/>
      <c r="DRX558" s="3"/>
      <c r="DRY558" s="438"/>
      <c r="DRZ558" s="3"/>
      <c r="DSA558" s="578"/>
      <c r="DSB558" s="3"/>
      <c r="DSC558" s="438"/>
      <c r="DSD558" s="3"/>
      <c r="DSE558" s="578"/>
      <c r="DSF558" s="3"/>
      <c r="DSG558" s="438"/>
      <c r="DSH558" s="3"/>
      <c r="DSI558" s="578"/>
      <c r="DSJ558" s="3"/>
      <c r="DSK558" s="438"/>
      <c r="DSL558" s="3"/>
      <c r="DSM558" s="578"/>
      <c r="DSN558" s="3"/>
      <c r="DSO558" s="438"/>
      <c r="DSP558" s="3"/>
      <c r="DSQ558" s="578"/>
      <c r="DSR558" s="3"/>
      <c r="DSS558" s="438"/>
      <c r="DST558" s="3"/>
      <c r="DSU558" s="578"/>
      <c r="DSV558" s="3"/>
      <c r="DSW558" s="438"/>
      <c r="DSX558" s="3"/>
      <c r="DSY558" s="578"/>
      <c r="DSZ558" s="3"/>
      <c r="DTA558" s="438"/>
      <c r="DTB558" s="3"/>
      <c r="DTC558" s="578"/>
      <c r="DTD558" s="3"/>
      <c r="DTE558" s="438"/>
      <c r="DTF558" s="3"/>
      <c r="DTG558" s="578"/>
      <c r="DTH558" s="3"/>
      <c r="DTI558" s="438"/>
      <c r="DTJ558" s="3"/>
      <c r="DTK558" s="578"/>
      <c r="DTL558" s="3"/>
      <c r="DTM558" s="438"/>
      <c r="DTN558" s="3"/>
      <c r="DTO558" s="578"/>
      <c r="DTP558" s="3"/>
      <c r="DTQ558" s="438"/>
      <c r="DTR558" s="3"/>
      <c r="DTS558" s="578"/>
      <c r="DTT558" s="3"/>
      <c r="DTU558" s="438"/>
      <c r="DTV558" s="3"/>
      <c r="DTW558" s="578"/>
      <c r="DTX558" s="3"/>
      <c r="DTY558" s="438"/>
      <c r="DTZ558" s="3"/>
      <c r="DUA558" s="578"/>
      <c r="DUB558" s="3"/>
      <c r="DUC558" s="438"/>
      <c r="DUD558" s="3"/>
      <c r="DUE558" s="578"/>
      <c r="DUF558" s="3"/>
      <c r="DUG558" s="438"/>
      <c r="DUH558" s="3"/>
      <c r="DUI558" s="578"/>
      <c r="DUJ558" s="3"/>
      <c r="DUK558" s="438"/>
      <c r="DUL558" s="3"/>
      <c r="DUM558" s="578"/>
      <c r="DUN558" s="3"/>
      <c r="DUO558" s="438"/>
      <c r="DUP558" s="3"/>
      <c r="DUQ558" s="578"/>
      <c r="DUR558" s="3"/>
      <c r="DUS558" s="438"/>
      <c r="DUT558" s="3"/>
      <c r="DUU558" s="578"/>
      <c r="DUV558" s="3"/>
      <c r="DUW558" s="438"/>
      <c r="DUX558" s="3"/>
      <c r="DUY558" s="578"/>
      <c r="DUZ558" s="3"/>
      <c r="DVA558" s="438"/>
      <c r="DVB558" s="3"/>
      <c r="DVC558" s="578"/>
      <c r="DVD558" s="3"/>
      <c r="DVE558" s="438"/>
      <c r="DVF558" s="3"/>
      <c r="DVG558" s="578"/>
      <c r="DVH558" s="3"/>
      <c r="DVI558" s="438"/>
      <c r="DVJ558" s="3"/>
      <c r="DVK558" s="578"/>
      <c r="DVL558" s="3"/>
      <c r="DVM558" s="438"/>
      <c r="DVN558" s="3"/>
      <c r="DVO558" s="578"/>
      <c r="DVP558" s="3"/>
      <c r="DVQ558" s="438"/>
      <c r="DVR558" s="3"/>
      <c r="DVS558" s="578"/>
      <c r="DVT558" s="3"/>
      <c r="DVU558" s="438"/>
      <c r="DVV558" s="3"/>
      <c r="DVW558" s="578"/>
      <c r="DVX558" s="3"/>
      <c r="DVY558" s="438"/>
      <c r="DVZ558" s="3"/>
      <c r="DWA558" s="578"/>
      <c r="DWB558" s="3"/>
      <c r="DWC558" s="438"/>
      <c r="DWD558" s="3"/>
      <c r="DWE558" s="578"/>
      <c r="DWF558" s="3"/>
      <c r="DWG558" s="438"/>
      <c r="DWH558" s="3"/>
      <c r="DWI558" s="578"/>
      <c r="DWJ558" s="3"/>
      <c r="DWK558" s="438"/>
      <c r="DWL558" s="3"/>
      <c r="DWM558" s="578"/>
      <c r="DWN558" s="3"/>
      <c r="DWO558" s="438"/>
      <c r="DWP558" s="3"/>
      <c r="DWQ558" s="578"/>
      <c r="DWR558" s="3"/>
      <c r="DWS558" s="438"/>
      <c r="DWT558" s="3"/>
      <c r="DWU558" s="578"/>
      <c r="DWV558" s="3"/>
      <c r="DWW558" s="438"/>
      <c r="DWX558" s="3"/>
      <c r="DWY558" s="578"/>
      <c r="DWZ558" s="3"/>
      <c r="DXA558" s="438"/>
      <c r="DXB558" s="3"/>
      <c r="DXC558" s="578"/>
      <c r="DXD558" s="3"/>
      <c r="DXE558" s="438"/>
      <c r="DXF558" s="3"/>
      <c r="DXG558" s="578"/>
      <c r="DXH558" s="3"/>
      <c r="DXI558" s="438"/>
      <c r="DXJ558" s="3"/>
      <c r="DXK558" s="578"/>
      <c r="DXL558" s="3"/>
      <c r="DXM558" s="438"/>
      <c r="DXN558" s="3"/>
      <c r="DXO558" s="578"/>
      <c r="DXP558" s="3"/>
      <c r="DXQ558" s="438"/>
      <c r="DXR558" s="3"/>
      <c r="DXS558" s="578"/>
      <c r="DXT558" s="3"/>
      <c r="DXU558" s="438"/>
      <c r="DXV558" s="3"/>
      <c r="DXW558" s="578"/>
      <c r="DXX558" s="3"/>
      <c r="DXY558" s="438"/>
      <c r="DXZ558" s="3"/>
      <c r="DYA558" s="578"/>
      <c r="DYB558" s="3"/>
      <c r="DYC558" s="438"/>
      <c r="DYD558" s="3"/>
      <c r="DYE558" s="578"/>
      <c r="DYF558" s="3"/>
      <c r="DYG558" s="438"/>
      <c r="DYH558" s="3"/>
      <c r="DYI558" s="578"/>
      <c r="DYJ558" s="3"/>
      <c r="DYK558" s="438"/>
      <c r="DYL558" s="3"/>
      <c r="DYM558" s="578"/>
      <c r="DYN558" s="3"/>
      <c r="DYO558" s="438"/>
      <c r="DYP558" s="3"/>
      <c r="DYQ558" s="578"/>
      <c r="DYR558" s="3"/>
      <c r="DYS558" s="438"/>
      <c r="DYT558" s="3"/>
      <c r="DYU558" s="578"/>
      <c r="DYV558" s="3"/>
      <c r="DYW558" s="438"/>
      <c r="DYX558" s="3"/>
      <c r="DYY558" s="578"/>
      <c r="DYZ558" s="3"/>
      <c r="DZA558" s="438"/>
      <c r="DZB558" s="3"/>
      <c r="DZC558" s="578"/>
      <c r="DZD558" s="3"/>
      <c r="DZE558" s="438"/>
      <c r="DZF558" s="3"/>
      <c r="DZG558" s="578"/>
      <c r="DZH558" s="3"/>
      <c r="DZI558" s="438"/>
      <c r="DZJ558" s="3"/>
      <c r="DZK558" s="578"/>
      <c r="DZL558" s="3"/>
      <c r="DZM558" s="438"/>
      <c r="DZN558" s="3"/>
      <c r="DZO558" s="578"/>
      <c r="DZP558" s="3"/>
      <c r="DZQ558" s="438"/>
      <c r="DZR558" s="3"/>
      <c r="DZS558" s="578"/>
      <c r="DZT558" s="3"/>
      <c r="DZU558" s="438"/>
      <c r="DZV558" s="3"/>
      <c r="DZW558" s="578"/>
      <c r="DZX558" s="3"/>
      <c r="DZY558" s="438"/>
      <c r="DZZ558" s="3"/>
      <c r="EAA558" s="578"/>
      <c r="EAB558" s="3"/>
      <c r="EAC558" s="438"/>
      <c r="EAD558" s="3"/>
      <c r="EAE558" s="578"/>
      <c r="EAF558" s="3"/>
      <c r="EAG558" s="438"/>
      <c r="EAH558" s="3"/>
      <c r="EAI558" s="578"/>
      <c r="EAJ558" s="3"/>
      <c r="EAK558" s="438"/>
      <c r="EAL558" s="3"/>
      <c r="EAM558" s="578"/>
      <c r="EAN558" s="3"/>
      <c r="EAO558" s="438"/>
      <c r="EAP558" s="3"/>
      <c r="EAQ558" s="578"/>
      <c r="EAR558" s="3"/>
      <c r="EAS558" s="438"/>
      <c r="EAT558" s="3"/>
      <c r="EAU558" s="578"/>
      <c r="EAV558" s="3"/>
      <c r="EAW558" s="438"/>
      <c r="EAX558" s="3"/>
      <c r="EAY558" s="578"/>
      <c r="EAZ558" s="3"/>
      <c r="EBA558" s="438"/>
      <c r="EBB558" s="3"/>
      <c r="EBC558" s="578"/>
      <c r="EBD558" s="3"/>
      <c r="EBE558" s="438"/>
      <c r="EBF558" s="3"/>
      <c r="EBG558" s="578"/>
      <c r="EBH558" s="3"/>
      <c r="EBI558" s="438"/>
      <c r="EBJ558" s="3"/>
      <c r="EBK558" s="578"/>
      <c r="EBL558" s="3"/>
      <c r="EBM558" s="438"/>
      <c r="EBN558" s="3"/>
      <c r="EBO558" s="578"/>
      <c r="EBP558" s="3"/>
      <c r="EBQ558" s="438"/>
      <c r="EBR558" s="3"/>
      <c r="EBS558" s="578"/>
      <c r="EBT558" s="3"/>
      <c r="EBU558" s="438"/>
      <c r="EBV558" s="3"/>
      <c r="EBW558" s="578"/>
      <c r="EBX558" s="3"/>
      <c r="EBY558" s="438"/>
      <c r="EBZ558" s="3"/>
      <c r="ECA558" s="578"/>
      <c r="ECB558" s="3"/>
      <c r="ECC558" s="438"/>
      <c r="ECD558" s="3"/>
      <c r="ECE558" s="578"/>
      <c r="ECF558" s="3"/>
      <c r="ECG558" s="438"/>
      <c r="ECH558" s="3"/>
      <c r="ECI558" s="578"/>
      <c r="ECJ558" s="3"/>
      <c r="ECK558" s="438"/>
      <c r="ECL558" s="3"/>
      <c r="ECM558" s="578"/>
      <c r="ECN558" s="3"/>
      <c r="ECO558" s="438"/>
      <c r="ECP558" s="3"/>
      <c r="ECQ558" s="578"/>
      <c r="ECR558" s="3"/>
      <c r="ECS558" s="438"/>
      <c r="ECT558" s="3"/>
      <c r="ECU558" s="578"/>
      <c r="ECV558" s="3"/>
      <c r="ECW558" s="438"/>
      <c r="ECX558" s="3"/>
      <c r="ECY558" s="578"/>
      <c r="ECZ558" s="3"/>
      <c r="EDA558" s="438"/>
      <c r="EDB558" s="3"/>
      <c r="EDC558" s="578"/>
      <c r="EDD558" s="3"/>
      <c r="EDE558" s="438"/>
      <c r="EDF558" s="3"/>
      <c r="EDG558" s="578"/>
      <c r="EDH558" s="3"/>
      <c r="EDI558" s="438"/>
      <c r="EDJ558" s="3"/>
      <c r="EDK558" s="578"/>
      <c r="EDL558" s="3"/>
      <c r="EDM558" s="438"/>
      <c r="EDN558" s="3"/>
      <c r="EDO558" s="578"/>
      <c r="EDP558" s="3"/>
      <c r="EDQ558" s="438"/>
      <c r="EDR558" s="3"/>
      <c r="EDS558" s="578"/>
      <c r="EDT558" s="3"/>
      <c r="EDU558" s="438"/>
      <c r="EDV558" s="3"/>
      <c r="EDW558" s="578"/>
      <c r="EDX558" s="3"/>
      <c r="EDY558" s="438"/>
      <c r="EDZ558" s="3"/>
      <c r="EEA558" s="578"/>
      <c r="EEB558" s="3"/>
      <c r="EEC558" s="438"/>
      <c r="EED558" s="3"/>
      <c r="EEE558" s="578"/>
      <c r="EEF558" s="3"/>
      <c r="EEG558" s="438"/>
      <c r="EEH558" s="3"/>
      <c r="EEI558" s="578"/>
      <c r="EEJ558" s="3"/>
      <c r="EEK558" s="438"/>
      <c r="EEL558" s="3"/>
      <c r="EEM558" s="578"/>
      <c r="EEN558" s="3"/>
      <c r="EEO558" s="438"/>
      <c r="EEP558" s="3"/>
      <c r="EEQ558" s="578"/>
      <c r="EER558" s="3"/>
      <c r="EES558" s="438"/>
      <c r="EET558" s="3"/>
      <c r="EEU558" s="578"/>
      <c r="EEV558" s="3"/>
      <c r="EEW558" s="438"/>
      <c r="EEX558" s="3"/>
      <c r="EEY558" s="578"/>
      <c r="EEZ558" s="3"/>
      <c r="EFA558" s="438"/>
      <c r="EFB558" s="3"/>
      <c r="EFC558" s="578"/>
      <c r="EFD558" s="3"/>
      <c r="EFE558" s="438"/>
      <c r="EFF558" s="3"/>
      <c r="EFG558" s="578"/>
      <c r="EFH558" s="3"/>
      <c r="EFI558" s="438"/>
      <c r="EFJ558" s="3"/>
      <c r="EFK558" s="578"/>
      <c r="EFL558" s="3"/>
      <c r="EFM558" s="438"/>
      <c r="EFN558" s="3"/>
      <c r="EFO558" s="578"/>
      <c r="EFP558" s="3"/>
      <c r="EFQ558" s="438"/>
      <c r="EFR558" s="3"/>
      <c r="EFS558" s="578"/>
      <c r="EFT558" s="3"/>
      <c r="EFU558" s="438"/>
      <c r="EFV558" s="3"/>
      <c r="EFW558" s="578"/>
      <c r="EFX558" s="3"/>
      <c r="EFY558" s="438"/>
      <c r="EFZ558" s="3"/>
      <c r="EGA558" s="578"/>
      <c r="EGB558" s="3"/>
      <c r="EGC558" s="438"/>
      <c r="EGD558" s="3"/>
      <c r="EGE558" s="578"/>
      <c r="EGF558" s="3"/>
      <c r="EGG558" s="438"/>
      <c r="EGH558" s="3"/>
      <c r="EGI558" s="578"/>
      <c r="EGJ558" s="3"/>
      <c r="EGK558" s="438"/>
      <c r="EGL558" s="3"/>
      <c r="EGM558" s="578"/>
      <c r="EGN558" s="3"/>
      <c r="EGO558" s="438"/>
      <c r="EGP558" s="3"/>
      <c r="EGQ558" s="578"/>
      <c r="EGR558" s="3"/>
      <c r="EGS558" s="438"/>
      <c r="EGT558" s="3"/>
      <c r="EGU558" s="578"/>
      <c r="EGV558" s="3"/>
      <c r="EGW558" s="438"/>
      <c r="EGX558" s="3"/>
      <c r="EGY558" s="578"/>
      <c r="EGZ558" s="3"/>
      <c r="EHA558" s="438"/>
      <c r="EHB558" s="3"/>
      <c r="EHC558" s="578"/>
      <c r="EHD558" s="3"/>
      <c r="EHE558" s="438"/>
      <c r="EHF558" s="3"/>
      <c r="EHG558" s="578"/>
      <c r="EHH558" s="3"/>
      <c r="EHI558" s="438"/>
      <c r="EHJ558" s="3"/>
      <c r="EHK558" s="578"/>
      <c r="EHL558" s="3"/>
      <c r="EHM558" s="438"/>
      <c r="EHN558" s="3"/>
      <c r="EHO558" s="578"/>
      <c r="EHP558" s="3"/>
      <c r="EHQ558" s="438"/>
      <c r="EHR558" s="3"/>
      <c r="EHS558" s="578"/>
      <c r="EHT558" s="3"/>
      <c r="EHU558" s="438"/>
      <c r="EHV558" s="3"/>
      <c r="EHW558" s="578"/>
      <c r="EHX558" s="3"/>
      <c r="EHY558" s="438"/>
      <c r="EHZ558" s="3"/>
      <c r="EIA558" s="578"/>
      <c r="EIB558" s="3"/>
      <c r="EIC558" s="438"/>
      <c r="EID558" s="3"/>
      <c r="EIE558" s="578"/>
      <c r="EIF558" s="3"/>
      <c r="EIG558" s="438"/>
      <c r="EIH558" s="3"/>
      <c r="EII558" s="578"/>
      <c r="EIJ558" s="3"/>
      <c r="EIK558" s="438"/>
      <c r="EIL558" s="3"/>
      <c r="EIM558" s="578"/>
      <c r="EIN558" s="3"/>
      <c r="EIO558" s="438"/>
      <c r="EIP558" s="3"/>
      <c r="EIQ558" s="578"/>
      <c r="EIR558" s="3"/>
      <c r="EIS558" s="438"/>
      <c r="EIT558" s="3"/>
      <c r="EIU558" s="578"/>
      <c r="EIV558" s="3"/>
      <c r="EIW558" s="438"/>
      <c r="EIX558" s="3"/>
      <c r="EIY558" s="578"/>
      <c r="EIZ558" s="3"/>
      <c r="EJA558" s="438"/>
      <c r="EJB558" s="3"/>
      <c r="EJC558" s="578"/>
      <c r="EJD558" s="3"/>
      <c r="EJE558" s="438"/>
      <c r="EJF558" s="3"/>
      <c r="EJG558" s="578"/>
      <c r="EJH558" s="3"/>
      <c r="EJI558" s="438"/>
      <c r="EJJ558" s="3"/>
      <c r="EJK558" s="578"/>
      <c r="EJL558" s="3"/>
      <c r="EJM558" s="438"/>
      <c r="EJN558" s="3"/>
      <c r="EJO558" s="578"/>
      <c r="EJP558" s="3"/>
      <c r="EJQ558" s="438"/>
      <c r="EJR558" s="3"/>
      <c r="EJS558" s="578"/>
      <c r="EJT558" s="3"/>
      <c r="EJU558" s="438"/>
      <c r="EJV558" s="3"/>
      <c r="EJW558" s="578"/>
      <c r="EJX558" s="3"/>
      <c r="EJY558" s="438"/>
      <c r="EJZ558" s="3"/>
      <c r="EKA558" s="578"/>
      <c r="EKB558" s="3"/>
      <c r="EKC558" s="438"/>
      <c r="EKD558" s="3"/>
      <c r="EKE558" s="578"/>
      <c r="EKF558" s="3"/>
      <c r="EKG558" s="438"/>
      <c r="EKH558" s="3"/>
      <c r="EKI558" s="578"/>
      <c r="EKJ558" s="3"/>
      <c r="EKK558" s="438"/>
      <c r="EKL558" s="3"/>
      <c r="EKM558" s="578"/>
      <c r="EKN558" s="3"/>
      <c r="EKO558" s="438"/>
      <c r="EKP558" s="3"/>
      <c r="EKQ558" s="578"/>
      <c r="EKR558" s="3"/>
      <c r="EKS558" s="438"/>
      <c r="EKT558" s="3"/>
      <c r="EKU558" s="578"/>
      <c r="EKV558" s="3"/>
      <c r="EKW558" s="438"/>
      <c r="EKX558" s="3"/>
      <c r="EKY558" s="578"/>
      <c r="EKZ558" s="3"/>
      <c r="ELA558" s="438"/>
      <c r="ELB558" s="3"/>
      <c r="ELC558" s="578"/>
      <c r="ELD558" s="3"/>
      <c r="ELE558" s="438"/>
      <c r="ELF558" s="3"/>
      <c r="ELG558" s="578"/>
      <c r="ELH558" s="3"/>
      <c r="ELI558" s="438"/>
      <c r="ELJ558" s="3"/>
      <c r="ELK558" s="578"/>
      <c r="ELL558" s="3"/>
      <c r="ELM558" s="438"/>
      <c r="ELN558" s="3"/>
      <c r="ELO558" s="578"/>
      <c r="ELP558" s="3"/>
      <c r="ELQ558" s="438"/>
      <c r="ELR558" s="3"/>
      <c r="ELS558" s="578"/>
      <c r="ELT558" s="3"/>
      <c r="ELU558" s="438"/>
      <c r="ELV558" s="3"/>
      <c r="ELW558" s="578"/>
      <c r="ELX558" s="3"/>
      <c r="ELY558" s="438"/>
      <c r="ELZ558" s="3"/>
      <c r="EMA558" s="578"/>
      <c r="EMB558" s="3"/>
      <c r="EMC558" s="438"/>
      <c r="EMD558" s="3"/>
      <c r="EME558" s="578"/>
      <c r="EMF558" s="3"/>
      <c r="EMG558" s="438"/>
      <c r="EMH558" s="3"/>
      <c r="EMI558" s="578"/>
      <c r="EMJ558" s="3"/>
      <c r="EMK558" s="438"/>
      <c r="EML558" s="3"/>
      <c r="EMM558" s="578"/>
      <c r="EMN558" s="3"/>
      <c r="EMO558" s="438"/>
      <c r="EMP558" s="3"/>
      <c r="EMQ558" s="578"/>
      <c r="EMR558" s="3"/>
      <c r="EMS558" s="438"/>
      <c r="EMT558" s="3"/>
      <c r="EMU558" s="578"/>
      <c r="EMV558" s="3"/>
      <c r="EMW558" s="438"/>
      <c r="EMX558" s="3"/>
      <c r="EMY558" s="578"/>
      <c r="EMZ558" s="3"/>
      <c r="ENA558" s="438"/>
      <c r="ENB558" s="3"/>
      <c r="ENC558" s="578"/>
      <c r="END558" s="3"/>
      <c r="ENE558" s="438"/>
      <c r="ENF558" s="3"/>
      <c r="ENG558" s="578"/>
      <c r="ENH558" s="3"/>
      <c r="ENI558" s="438"/>
      <c r="ENJ558" s="3"/>
      <c r="ENK558" s="578"/>
      <c r="ENL558" s="3"/>
      <c r="ENM558" s="438"/>
      <c r="ENN558" s="3"/>
      <c r="ENO558" s="578"/>
      <c r="ENP558" s="3"/>
      <c r="ENQ558" s="438"/>
      <c r="ENR558" s="3"/>
      <c r="ENS558" s="578"/>
      <c r="ENT558" s="3"/>
      <c r="ENU558" s="438"/>
      <c r="ENV558" s="3"/>
      <c r="ENW558" s="578"/>
      <c r="ENX558" s="3"/>
      <c r="ENY558" s="438"/>
      <c r="ENZ558" s="3"/>
      <c r="EOA558" s="578"/>
      <c r="EOB558" s="3"/>
      <c r="EOC558" s="438"/>
      <c r="EOD558" s="3"/>
      <c r="EOE558" s="578"/>
      <c r="EOF558" s="3"/>
      <c r="EOG558" s="438"/>
      <c r="EOH558" s="3"/>
      <c r="EOI558" s="578"/>
      <c r="EOJ558" s="3"/>
      <c r="EOK558" s="438"/>
      <c r="EOL558" s="3"/>
      <c r="EOM558" s="578"/>
      <c r="EON558" s="3"/>
      <c r="EOO558" s="438"/>
      <c r="EOP558" s="3"/>
      <c r="EOQ558" s="578"/>
      <c r="EOR558" s="3"/>
      <c r="EOS558" s="438"/>
      <c r="EOT558" s="3"/>
      <c r="EOU558" s="578"/>
      <c r="EOV558" s="3"/>
      <c r="EOW558" s="438"/>
      <c r="EOX558" s="3"/>
      <c r="EOY558" s="578"/>
      <c r="EOZ558" s="3"/>
      <c r="EPA558" s="438"/>
      <c r="EPB558" s="3"/>
      <c r="EPC558" s="578"/>
      <c r="EPD558" s="3"/>
      <c r="EPE558" s="438"/>
      <c r="EPF558" s="3"/>
      <c r="EPG558" s="578"/>
      <c r="EPH558" s="3"/>
      <c r="EPI558" s="438"/>
      <c r="EPJ558" s="3"/>
      <c r="EPK558" s="578"/>
      <c r="EPL558" s="3"/>
      <c r="EPM558" s="438"/>
      <c r="EPN558" s="3"/>
      <c r="EPO558" s="578"/>
      <c r="EPP558" s="3"/>
      <c r="EPQ558" s="438"/>
      <c r="EPR558" s="3"/>
      <c r="EPS558" s="578"/>
      <c r="EPT558" s="3"/>
      <c r="EPU558" s="438"/>
      <c r="EPV558" s="3"/>
      <c r="EPW558" s="578"/>
      <c r="EPX558" s="3"/>
      <c r="EPY558" s="438"/>
      <c r="EPZ558" s="3"/>
      <c r="EQA558" s="578"/>
      <c r="EQB558" s="3"/>
      <c r="EQC558" s="438"/>
      <c r="EQD558" s="3"/>
      <c r="EQE558" s="578"/>
      <c r="EQF558" s="3"/>
      <c r="EQG558" s="438"/>
      <c r="EQH558" s="3"/>
      <c r="EQI558" s="578"/>
      <c r="EQJ558" s="3"/>
      <c r="EQK558" s="438"/>
      <c r="EQL558" s="3"/>
      <c r="EQM558" s="578"/>
      <c r="EQN558" s="3"/>
      <c r="EQO558" s="438"/>
      <c r="EQP558" s="3"/>
      <c r="EQQ558" s="578"/>
      <c r="EQR558" s="3"/>
      <c r="EQS558" s="438"/>
      <c r="EQT558" s="3"/>
      <c r="EQU558" s="578"/>
      <c r="EQV558" s="3"/>
      <c r="EQW558" s="438"/>
      <c r="EQX558" s="3"/>
      <c r="EQY558" s="578"/>
      <c r="EQZ558" s="3"/>
      <c r="ERA558" s="438"/>
      <c r="ERB558" s="3"/>
      <c r="ERC558" s="578"/>
      <c r="ERD558" s="3"/>
      <c r="ERE558" s="438"/>
      <c r="ERF558" s="3"/>
      <c r="ERG558" s="578"/>
      <c r="ERH558" s="3"/>
      <c r="ERI558" s="438"/>
      <c r="ERJ558" s="3"/>
      <c r="ERK558" s="578"/>
      <c r="ERL558" s="3"/>
      <c r="ERM558" s="438"/>
      <c r="ERN558" s="3"/>
      <c r="ERO558" s="578"/>
      <c r="ERP558" s="3"/>
      <c r="ERQ558" s="438"/>
      <c r="ERR558" s="3"/>
      <c r="ERS558" s="578"/>
      <c r="ERT558" s="3"/>
      <c r="ERU558" s="438"/>
      <c r="ERV558" s="3"/>
      <c r="ERW558" s="578"/>
      <c r="ERX558" s="3"/>
      <c r="ERY558" s="438"/>
      <c r="ERZ558" s="3"/>
      <c r="ESA558" s="578"/>
      <c r="ESB558" s="3"/>
      <c r="ESC558" s="438"/>
      <c r="ESD558" s="3"/>
      <c r="ESE558" s="578"/>
      <c r="ESF558" s="3"/>
      <c r="ESG558" s="438"/>
      <c r="ESH558" s="3"/>
      <c r="ESI558" s="578"/>
      <c r="ESJ558" s="3"/>
      <c r="ESK558" s="438"/>
      <c r="ESL558" s="3"/>
      <c r="ESM558" s="578"/>
      <c r="ESN558" s="3"/>
      <c r="ESO558" s="438"/>
      <c r="ESP558" s="3"/>
      <c r="ESQ558" s="578"/>
      <c r="ESR558" s="3"/>
      <c r="ESS558" s="438"/>
      <c r="EST558" s="3"/>
      <c r="ESU558" s="578"/>
      <c r="ESV558" s="3"/>
      <c r="ESW558" s="438"/>
      <c r="ESX558" s="3"/>
      <c r="ESY558" s="578"/>
      <c r="ESZ558" s="3"/>
      <c r="ETA558" s="438"/>
      <c r="ETB558" s="3"/>
      <c r="ETC558" s="578"/>
      <c r="ETD558" s="3"/>
      <c r="ETE558" s="438"/>
      <c r="ETF558" s="3"/>
      <c r="ETG558" s="578"/>
      <c r="ETH558" s="3"/>
      <c r="ETI558" s="438"/>
      <c r="ETJ558" s="3"/>
      <c r="ETK558" s="578"/>
      <c r="ETL558" s="3"/>
      <c r="ETM558" s="438"/>
      <c r="ETN558" s="3"/>
      <c r="ETO558" s="578"/>
      <c r="ETP558" s="3"/>
      <c r="ETQ558" s="438"/>
      <c r="ETR558" s="3"/>
      <c r="ETS558" s="578"/>
      <c r="ETT558" s="3"/>
      <c r="ETU558" s="438"/>
      <c r="ETV558" s="3"/>
      <c r="ETW558" s="578"/>
      <c r="ETX558" s="3"/>
      <c r="ETY558" s="438"/>
      <c r="ETZ558" s="3"/>
      <c r="EUA558" s="578"/>
      <c r="EUB558" s="3"/>
      <c r="EUC558" s="438"/>
      <c r="EUD558" s="3"/>
      <c r="EUE558" s="578"/>
      <c r="EUF558" s="3"/>
      <c r="EUG558" s="438"/>
      <c r="EUH558" s="3"/>
      <c r="EUI558" s="578"/>
      <c r="EUJ558" s="3"/>
      <c r="EUK558" s="438"/>
      <c r="EUL558" s="3"/>
      <c r="EUM558" s="578"/>
      <c r="EUN558" s="3"/>
      <c r="EUO558" s="438"/>
      <c r="EUP558" s="3"/>
      <c r="EUQ558" s="578"/>
      <c r="EUR558" s="3"/>
      <c r="EUS558" s="438"/>
      <c r="EUT558" s="3"/>
      <c r="EUU558" s="578"/>
      <c r="EUV558" s="3"/>
      <c r="EUW558" s="438"/>
      <c r="EUX558" s="3"/>
      <c r="EUY558" s="578"/>
      <c r="EUZ558" s="3"/>
      <c r="EVA558" s="438"/>
      <c r="EVB558" s="3"/>
      <c r="EVC558" s="578"/>
      <c r="EVD558" s="3"/>
      <c r="EVE558" s="438"/>
      <c r="EVF558" s="3"/>
      <c r="EVG558" s="578"/>
      <c r="EVH558" s="3"/>
      <c r="EVI558" s="438"/>
      <c r="EVJ558" s="3"/>
      <c r="EVK558" s="578"/>
      <c r="EVL558" s="3"/>
      <c r="EVM558" s="438"/>
      <c r="EVN558" s="3"/>
      <c r="EVO558" s="578"/>
      <c r="EVP558" s="3"/>
      <c r="EVQ558" s="438"/>
      <c r="EVR558" s="3"/>
      <c r="EVS558" s="578"/>
      <c r="EVT558" s="3"/>
      <c r="EVU558" s="438"/>
      <c r="EVV558" s="3"/>
      <c r="EVW558" s="578"/>
      <c r="EVX558" s="3"/>
      <c r="EVY558" s="438"/>
      <c r="EVZ558" s="3"/>
      <c r="EWA558" s="578"/>
      <c r="EWB558" s="3"/>
      <c r="EWC558" s="438"/>
      <c r="EWD558" s="3"/>
      <c r="EWE558" s="578"/>
      <c r="EWF558" s="3"/>
      <c r="EWG558" s="438"/>
      <c r="EWH558" s="3"/>
      <c r="EWI558" s="578"/>
      <c r="EWJ558" s="3"/>
      <c r="EWK558" s="438"/>
      <c r="EWL558" s="3"/>
      <c r="EWM558" s="578"/>
      <c r="EWN558" s="3"/>
      <c r="EWO558" s="438"/>
      <c r="EWP558" s="3"/>
      <c r="EWQ558" s="578"/>
      <c r="EWR558" s="3"/>
      <c r="EWS558" s="438"/>
      <c r="EWT558" s="3"/>
      <c r="EWU558" s="578"/>
      <c r="EWV558" s="3"/>
      <c r="EWW558" s="438"/>
      <c r="EWX558" s="3"/>
      <c r="EWY558" s="578"/>
      <c r="EWZ558" s="3"/>
      <c r="EXA558" s="438"/>
      <c r="EXB558" s="3"/>
      <c r="EXC558" s="578"/>
      <c r="EXD558" s="3"/>
      <c r="EXE558" s="438"/>
      <c r="EXF558" s="3"/>
      <c r="EXG558" s="578"/>
      <c r="EXH558" s="3"/>
      <c r="EXI558" s="438"/>
      <c r="EXJ558" s="3"/>
      <c r="EXK558" s="578"/>
      <c r="EXL558" s="3"/>
      <c r="EXM558" s="438"/>
      <c r="EXN558" s="3"/>
      <c r="EXO558" s="578"/>
      <c r="EXP558" s="3"/>
      <c r="EXQ558" s="438"/>
      <c r="EXR558" s="3"/>
      <c r="EXS558" s="578"/>
      <c r="EXT558" s="3"/>
      <c r="EXU558" s="438"/>
      <c r="EXV558" s="3"/>
      <c r="EXW558" s="578"/>
      <c r="EXX558" s="3"/>
      <c r="EXY558" s="438"/>
      <c r="EXZ558" s="3"/>
      <c r="EYA558" s="578"/>
      <c r="EYB558" s="3"/>
      <c r="EYC558" s="438"/>
      <c r="EYD558" s="3"/>
      <c r="EYE558" s="578"/>
      <c r="EYF558" s="3"/>
      <c r="EYG558" s="438"/>
      <c r="EYH558" s="3"/>
      <c r="EYI558" s="578"/>
      <c r="EYJ558" s="3"/>
      <c r="EYK558" s="438"/>
      <c r="EYL558" s="3"/>
      <c r="EYM558" s="578"/>
      <c r="EYN558" s="3"/>
      <c r="EYO558" s="438"/>
      <c r="EYP558" s="3"/>
      <c r="EYQ558" s="578"/>
      <c r="EYR558" s="3"/>
      <c r="EYS558" s="438"/>
      <c r="EYT558" s="3"/>
      <c r="EYU558" s="578"/>
      <c r="EYV558" s="3"/>
      <c r="EYW558" s="438"/>
      <c r="EYX558" s="3"/>
      <c r="EYY558" s="578"/>
      <c r="EYZ558" s="3"/>
      <c r="EZA558" s="438"/>
      <c r="EZB558" s="3"/>
      <c r="EZC558" s="578"/>
      <c r="EZD558" s="3"/>
      <c r="EZE558" s="438"/>
      <c r="EZF558" s="3"/>
      <c r="EZG558" s="578"/>
      <c r="EZH558" s="3"/>
      <c r="EZI558" s="438"/>
      <c r="EZJ558" s="3"/>
      <c r="EZK558" s="578"/>
      <c r="EZL558" s="3"/>
      <c r="EZM558" s="438"/>
      <c r="EZN558" s="3"/>
      <c r="EZO558" s="578"/>
      <c r="EZP558" s="3"/>
      <c r="EZQ558" s="438"/>
      <c r="EZR558" s="3"/>
      <c r="EZS558" s="578"/>
      <c r="EZT558" s="3"/>
      <c r="EZU558" s="438"/>
      <c r="EZV558" s="3"/>
      <c r="EZW558" s="578"/>
      <c r="EZX558" s="3"/>
      <c r="EZY558" s="438"/>
      <c r="EZZ558" s="3"/>
      <c r="FAA558" s="578"/>
      <c r="FAB558" s="3"/>
      <c r="FAC558" s="438"/>
      <c r="FAD558" s="3"/>
      <c r="FAE558" s="578"/>
      <c r="FAF558" s="3"/>
      <c r="FAG558" s="438"/>
      <c r="FAH558" s="3"/>
      <c r="FAI558" s="578"/>
      <c r="FAJ558" s="3"/>
      <c r="FAK558" s="438"/>
      <c r="FAL558" s="3"/>
      <c r="FAM558" s="578"/>
      <c r="FAN558" s="3"/>
      <c r="FAO558" s="438"/>
      <c r="FAP558" s="3"/>
      <c r="FAQ558" s="578"/>
      <c r="FAR558" s="3"/>
      <c r="FAS558" s="438"/>
      <c r="FAT558" s="3"/>
      <c r="FAU558" s="578"/>
      <c r="FAV558" s="3"/>
      <c r="FAW558" s="438"/>
      <c r="FAX558" s="3"/>
      <c r="FAY558" s="578"/>
      <c r="FAZ558" s="3"/>
      <c r="FBA558" s="438"/>
      <c r="FBB558" s="3"/>
      <c r="FBC558" s="578"/>
      <c r="FBD558" s="3"/>
      <c r="FBE558" s="438"/>
      <c r="FBF558" s="3"/>
      <c r="FBG558" s="578"/>
      <c r="FBH558" s="3"/>
      <c r="FBI558" s="438"/>
      <c r="FBJ558" s="3"/>
      <c r="FBK558" s="578"/>
      <c r="FBL558" s="3"/>
      <c r="FBM558" s="438"/>
      <c r="FBN558" s="3"/>
      <c r="FBO558" s="578"/>
      <c r="FBP558" s="3"/>
      <c r="FBQ558" s="438"/>
      <c r="FBR558" s="3"/>
      <c r="FBS558" s="578"/>
      <c r="FBT558" s="3"/>
      <c r="FBU558" s="438"/>
      <c r="FBV558" s="3"/>
      <c r="FBW558" s="578"/>
      <c r="FBX558" s="3"/>
      <c r="FBY558" s="438"/>
      <c r="FBZ558" s="3"/>
      <c r="FCA558" s="578"/>
      <c r="FCB558" s="3"/>
      <c r="FCC558" s="438"/>
      <c r="FCD558" s="3"/>
      <c r="FCE558" s="578"/>
      <c r="FCF558" s="3"/>
      <c r="FCG558" s="438"/>
      <c r="FCH558" s="3"/>
      <c r="FCI558" s="578"/>
      <c r="FCJ558" s="3"/>
      <c r="FCK558" s="438"/>
      <c r="FCL558" s="3"/>
      <c r="FCM558" s="578"/>
      <c r="FCN558" s="3"/>
      <c r="FCO558" s="438"/>
      <c r="FCP558" s="3"/>
      <c r="FCQ558" s="578"/>
      <c r="FCR558" s="3"/>
      <c r="FCS558" s="438"/>
      <c r="FCT558" s="3"/>
      <c r="FCU558" s="578"/>
      <c r="FCV558" s="3"/>
      <c r="FCW558" s="438"/>
      <c r="FCX558" s="3"/>
      <c r="FCY558" s="578"/>
      <c r="FCZ558" s="3"/>
      <c r="FDA558" s="438"/>
      <c r="FDB558" s="3"/>
      <c r="FDC558" s="578"/>
      <c r="FDD558" s="3"/>
      <c r="FDE558" s="438"/>
      <c r="FDF558" s="3"/>
      <c r="FDG558" s="578"/>
      <c r="FDH558" s="3"/>
      <c r="FDI558" s="438"/>
      <c r="FDJ558" s="3"/>
      <c r="FDK558" s="578"/>
      <c r="FDL558" s="3"/>
      <c r="FDM558" s="438"/>
      <c r="FDN558" s="3"/>
      <c r="FDO558" s="578"/>
      <c r="FDP558" s="3"/>
      <c r="FDQ558" s="438"/>
      <c r="FDR558" s="3"/>
      <c r="FDS558" s="578"/>
      <c r="FDT558" s="3"/>
      <c r="FDU558" s="438"/>
      <c r="FDV558" s="3"/>
      <c r="FDW558" s="578"/>
      <c r="FDX558" s="3"/>
      <c r="FDY558" s="438"/>
      <c r="FDZ558" s="3"/>
      <c r="FEA558" s="578"/>
      <c r="FEB558" s="3"/>
      <c r="FEC558" s="438"/>
      <c r="FED558" s="3"/>
      <c r="FEE558" s="578"/>
      <c r="FEF558" s="3"/>
      <c r="FEG558" s="438"/>
      <c r="FEH558" s="3"/>
      <c r="FEI558" s="578"/>
      <c r="FEJ558" s="3"/>
      <c r="FEK558" s="438"/>
      <c r="FEL558" s="3"/>
      <c r="FEM558" s="578"/>
      <c r="FEN558" s="3"/>
      <c r="FEO558" s="438"/>
      <c r="FEP558" s="3"/>
      <c r="FEQ558" s="578"/>
      <c r="FER558" s="3"/>
      <c r="FES558" s="438"/>
      <c r="FET558" s="3"/>
      <c r="FEU558" s="578"/>
      <c r="FEV558" s="3"/>
      <c r="FEW558" s="438"/>
      <c r="FEX558" s="3"/>
      <c r="FEY558" s="578"/>
      <c r="FEZ558" s="3"/>
      <c r="FFA558" s="438"/>
      <c r="FFB558" s="3"/>
      <c r="FFC558" s="578"/>
      <c r="FFD558" s="3"/>
      <c r="FFE558" s="438"/>
      <c r="FFF558" s="3"/>
      <c r="FFG558" s="578"/>
      <c r="FFH558" s="3"/>
      <c r="FFI558" s="438"/>
      <c r="FFJ558" s="3"/>
      <c r="FFK558" s="578"/>
      <c r="FFL558" s="3"/>
      <c r="FFM558" s="438"/>
      <c r="FFN558" s="3"/>
      <c r="FFO558" s="578"/>
      <c r="FFP558" s="3"/>
      <c r="FFQ558" s="438"/>
      <c r="FFR558" s="3"/>
      <c r="FFS558" s="578"/>
      <c r="FFT558" s="3"/>
      <c r="FFU558" s="438"/>
      <c r="FFV558" s="3"/>
      <c r="FFW558" s="578"/>
      <c r="FFX558" s="3"/>
      <c r="FFY558" s="438"/>
      <c r="FFZ558" s="3"/>
      <c r="FGA558" s="578"/>
      <c r="FGB558" s="3"/>
      <c r="FGC558" s="438"/>
      <c r="FGD558" s="3"/>
      <c r="FGE558" s="578"/>
      <c r="FGF558" s="3"/>
      <c r="FGG558" s="438"/>
      <c r="FGH558" s="3"/>
      <c r="FGI558" s="578"/>
      <c r="FGJ558" s="3"/>
      <c r="FGK558" s="438"/>
      <c r="FGL558" s="3"/>
      <c r="FGM558" s="578"/>
      <c r="FGN558" s="3"/>
      <c r="FGO558" s="438"/>
      <c r="FGP558" s="3"/>
      <c r="FGQ558" s="578"/>
      <c r="FGR558" s="3"/>
      <c r="FGS558" s="438"/>
      <c r="FGT558" s="3"/>
      <c r="FGU558" s="578"/>
      <c r="FGV558" s="3"/>
      <c r="FGW558" s="438"/>
      <c r="FGX558" s="3"/>
      <c r="FGY558" s="578"/>
      <c r="FGZ558" s="3"/>
      <c r="FHA558" s="438"/>
      <c r="FHB558" s="3"/>
      <c r="FHC558" s="578"/>
      <c r="FHD558" s="3"/>
      <c r="FHE558" s="438"/>
      <c r="FHF558" s="3"/>
      <c r="FHG558" s="578"/>
      <c r="FHH558" s="3"/>
      <c r="FHI558" s="438"/>
      <c r="FHJ558" s="3"/>
      <c r="FHK558" s="578"/>
      <c r="FHL558" s="3"/>
      <c r="FHM558" s="438"/>
      <c r="FHN558" s="3"/>
      <c r="FHO558" s="578"/>
      <c r="FHP558" s="3"/>
      <c r="FHQ558" s="438"/>
      <c r="FHR558" s="3"/>
      <c r="FHS558" s="578"/>
      <c r="FHT558" s="3"/>
      <c r="FHU558" s="438"/>
      <c r="FHV558" s="3"/>
      <c r="FHW558" s="578"/>
      <c r="FHX558" s="3"/>
      <c r="FHY558" s="438"/>
      <c r="FHZ558" s="3"/>
      <c r="FIA558" s="578"/>
      <c r="FIB558" s="3"/>
      <c r="FIC558" s="438"/>
      <c r="FID558" s="3"/>
      <c r="FIE558" s="578"/>
      <c r="FIF558" s="3"/>
      <c r="FIG558" s="438"/>
      <c r="FIH558" s="3"/>
      <c r="FII558" s="578"/>
      <c r="FIJ558" s="3"/>
      <c r="FIK558" s="438"/>
      <c r="FIL558" s="3"/>
      <c r="FIM558" s="578"/>
      <c r="FIN558" s="3"/>
      <c r="FIO558" s="438"/>
      <c r="FIP558" s="3"/>
      <c r="FIQ558" s="578"/>
      <c r="FIR558" s="3"/>
      <c r="FIS558" s="438"/>
      <c r="FIT558" s="3"/>
      <c r="FIU558" s="578"/>
      <c r="FIV558" s="3"/>
      <c r="FIW558" s="438"/>
      <c r="FIX558" s="3"/>
      <c r="FIY558" s="578"/>
      <c r="FIZ558" s="3"/>
      <c r="FJA558" s="438"/>
      <c r="FJB558" s="3"/>
      <c r="FJC558" s="578"/>
      <c r="FJD558" s="3"/>
      <c r="FJE558" s="438"/>
      <c r="FJF558" s="3"/>
      <c r="FJG558" s="578"/>
      <c r="FJH558" s="3"/>
      <c r="FJI558" s="438"/>
      <c r="FJJ558" s="3"/>
      <c r="FJK558" s="578"/>
      <c r="FJL558" s="3"/>
      <c r="FJM558" s="438"/>
      <c r="FJN558" s="3"/>
      <c r="FJO558" s="578"/>
      <c r="FJP558" s="3"/>
      <c r="FJQ558" s="438"/>
      <c r="FJR558" s="3"/>
      <c r="FJS558" s="578"/>
      <c r="FJT558" s="3"/>
      <c r="FJU558" s="438"/>
      <c r="FJV558" s="3"/>
      <c r="FJW558" s="578"/>
      <c r="FJX558" s="3"/>
      <c r="FJY558" s="438"/>
      <c r="FJZ558" s="3"/>
      <c r="FKA558" s="578"/>
      <c r="FKB558" s="3"/>
      <c r="FKC558" s="438"/>
      <c r="FKD558" s="3"/>
      <c r="FKE558" s="578"/>
      <c r="FKF558" s="3"/>
      <c r="FKG558" s="438"/>
      <c r="FKH558" s="3"/>
      <c r="FKI558" s="578"/>
      <c r="FKJ558" s="3"/>
      <c r="FKK558" s="438"/>
      <c r="FKL558" s="3"/>
      <c r="FKM558" s="578"/>
      <c r="FKN558" s="3"/>
      <c r="FKO558" s="438"/>
      <c r="FKP558" s="3"/>
      <c r="FKQ558" s="578"/>
      <c r="FKR558" s="3"/>
      <c r="FKS558" s="438"/>
      <c r="FKT558" s="3"/>
      <c r="FKU558" s="578"/>
      <c r="FKV558" s="3"/>
      <c r="FKW558" s="438"/>
      <c r="FKX558" s="3"/>
      <c r="FKY558" s="578"/>
      <c r="FKZ558" s="3"/>
      <c r="FLA558" s="438"/>
      <c r="FLB558" s="3"/>
      <c r="FLC558" s="578"/>
      <c r="FLD558" s="3"/>
      <c r="FLE558" s="438"/>
      <c r="FLF558" s="3"/>
      <c r="FLG558" s="578"/>
      <c r="FLH558" s="3"/>
      <c r="FLI558" s="438"/>
      <c r="FLJ558" s="3"/>
      <c r="FLK558" s="578"/>
      <c r="FLL558" s="3"/>
      <c r="FLM558" s="438"/>
      <c r="FLN558" s="3"/>
      <c r="FLO558" s="578"/>
      <c r="FLP558" s="3"/>
      <c r="FLQ558" s="438"/>
      <c r="FLR558" s="3"/>
      <c r="FLS558" s="578"/>
      <c r="FLT558" s="3"/>
      <c r="FLU558" s="438"/>
      <c r="FLV558" s="3"/>
      <c r="FLW558" s="578"/>
      <c r="FLX558" s="3"/>
      <c r="FLY558" s="438"/>
      <c r="FLZ558" s="3"/>
      <c r="FMA558" s="578"/>
      <c r="FMB558" s="3"/>
      <c r="FMC558" s="438"/>
      <c r="FMD558" s="3"/>
      <c r="FME558" s="578"/>
      <c r="FMF558" s="3"/>
      <c r="FMG558" s="438"/>
      <c r="FMH558" s="3"/>
      <c r="FMI558" s="578"/>
      <c r="FMJ558" s="3"/>
      <c r="FMK558" s="438"/>
      <c r="FML558" s="3"/>
      <c r="FMM558" s="578"/>
      <c r="FMN558" s="3"/>
      <c r="FMO558" s="438"/>
      <c r="FMP558" s="3"/>
      <c r="FMQ558" s="578"/>
      <c r="FMR558" s="3"/>
      <c r="FMS558" s="438"/>
      <c r="FMT558" s="3"/>
      <c r="FMU558" s="578"/>
      <c r="FMV558" s="3"/>
      <c r="FMW558" s="438"/>
      <c r="FMX558" s="3"/>
      <c r="FMY558" s="578"/>
      <c r="FMZ558" s="3"/>
      <c r="FNA558" s="438"/>
      <c r="FNB558" s="3"/>
      <c r="FNC558" s="578"/>
      <c r="FND558" s="3"/>
      <c r="FNE558" s="438"/>
      <c r="FNF558" s="3"/>
      <c r="FNG558" s="578"/>
      <c r="FNH558" s="3"/>
      <c r="FNI558" s="438"/>
      <c r="FNJ558" s="3"/>
      <c r="FNK558" s="578"/>
      <c r="FNL558" s="3"/>
      <c r="FNM558" s="438"/>
      <c r="FNN558" s="3"/>
      <c r="FNO558" s="578"/>
      <c r="FNP558" s="3"/>
      <c r="FNQ558" s="438"/>
      <c r="FNR558" s="3"/>
      <c r="FNS558" s="578"/>
      <c r="FNT558" s="3"/>
      <c r="FNU558" s="438"/>
      <c r="FNV558" s="3"/>
      <c r="FNW558" s="578"/>
      <c r="FNX558" s="3"/>
      <c r="FNY558" s="438"/>
      <c r="FNZ558" s="3"/>
      <c r="FOA558" s="578"/>
      <c r="FOB558" s="3"/>
      <c r="FOC558" s="438"/>
      <c r="FOD558" s="3"/>
      <c r="FOE558" s="578"/>
      <c r="FOF558" s="3"/>
      <c r="FOG558" s="438"/>
      <c r="FOH558" s="3"/>
      <c r="FOI558" s="578"/>
      <c r="FOJ558" s="3"/>
      <c r="FOK558" s="438"/>
      <c r="FOL558" s="3"/>
      <c r="FOM558" s="578"/>
      <c r="FON558" s="3"/>
      <c r="FOO558" s="438"/>
      <c r="FOP558" s="3"/>
      <c r="FOQ558" s="578"/>
      <c r="FOR558" s="3"/>
      <c r="FOS558" s="438"/>
      <c r="FOT558" s="3"/>
      <c r="FOU558" s="578"/>
      <c r="FOV558" s="3"/>
      <c r="FOW558" s="438"/>
      <c r="FOX558" s="3"/>
      <c r="FOY558" s="578"/>
      <c r="FOZ558" s="3"/>
      <c r="FPA558" s="438"/>
      <c r="FPB558" s="3"/>
      <c r="FPC558" s="578"/>
      <c r="FPD558" s="3"/>
      <c r="FPE558" s="438"/>
      <c r="FPF558" s="3"/>
      <c r="FPG558" s="578"/>
      <c r="FPH558" s="3"/>
      <c r="FPI558" s="438"/>
      <c r="FPJ558" s="3"/>
      <c r="FPK558" s="578"/>
      <c r="FPL558" s="3"/>
      <c r="FPM558" s="438"/>
      <c r="FPN558" s="3"/>
      <c r="FPO558" s="578"/>
      <c r="FPP558" s="3"/>
      <c r="FPQ558" s="438"/>
      <c r="FPR558" s="3"/>
      <c r="FPS558" s="578"/>
      <c r="FPT558" s="3"/>
      <c r="FPU558" s="438"/>
      <c r="FPV558" s="3"/>
      <c r="FPW558" s="578"/>
      <c r="FPX558" s="3"/>
      <c r="FPY558" s="438"/>
      <c r="FPZ558" s="3"/>
      <c r="FQA558" s="578"/>
      <c r="FQB558" s="3"/>
      <c r="FQC558" s="438"/>
      <c r="FQD558" s="3"/>
      <c r="FQE558" s="578"/>
      <c r="FQF558" s="3"/>
      <c r="FQG558" s="438"/>
      <c r="FQH558" s="3"/>
      <c r="FQI558" s="578"/>
      <c r="FQJ558" s="3"/>
      <c r="FQK558" s="438"/>
      <c r="FQL558" s="3"/>
      <c r="FQM558" s="578"/>
      <c r="FQN558" s="3"/>
      <c r="FQO558" s="438"/>
      <c r="FQP558" s="3"/>
      <c r="FQQ558" s="578"/>
      <c r="FQR558" s="3"/>
      <c r="FQS558" s="438"/>
      <c r="FQT558" s="3"/>
      <c r="FQU558" s="578"/>
      <c r="FQV558" s="3"/>
      <c r="FQW558" s="438"/>
      <c r="FQX558" s="3"/>
      <c r="FQY558" s="578"/>
      <c r="FQZ558" s="3"/>
      <c r="FRA558" s="438"/>
      <c r="FRB558" s="3"/>
      <c r="FRC558" s="578"/>
      <c r="FRD558" s="3"/>
      <c r="FRE558" s="438"/>
      <c r="FRF558" s="3"/>
      <c r="FRG558" s="578"/>
      <c r="FRH558" s="3"/>
      <c r="FRI558" s="438"/>
      <c r="FRJ558" s="3"/>
      <c r="FRK558" s="578"/>
      <c r="FRL558" s="3"/>
      <c r="FRM558" s="438"/>
      <c r="FRN558" s="3"/>
      <c r="FRO558" s="578"/>
      <c r="FRP558" s="3"/>
      <c r="FRQ558" s="438"/>
      <c r="FRR558" s="3"/>
      <c r="FRS558" s="578"/>
      <c r="FRT558" s="3"/>
      <c r="FRU558" s="438"/>
      <c r="FRV558" s="3"/>
      <c r="FRW558" s="578"/>
      <c r="FRX558" s="3"/>
      <c r="FRY558" s="438"/>
      <c r="FRZ558" s="3"/>
      <c r="FSA558" s="578"/>
      <c r="FSB558" s="3"/>
      <c r="FSC558" s="438"/>
      <c r="FSD558" s="3"/>
      <c r="FSE558" s="578"/>
      <c r="FSF558" s="3"/>
      <c r="FSG558" s="438"/>
      <c r="FSH558" s="3"/>
      <c r="FSI558" s="578"/>
      <c r="FSJ558" s="3"/>
      <c r="FSK558" s="438"/>
      <c r="FSL558" s="3"/>
      <c r="FSM558" s="578"/>
      <c r="FSN558" s="3"/>
      <c r="FSO558" s="438"/>
      <c r="FSP558" s="3"/>
      <c r="FSQ558" s="578"/>
      <c r="FSR558" s="3"/>
      <c r="FSS558" s="438"/>
      <c r="FST558" s="3"/>
      <c r="FSU558" s="578"/>
      <c r="FSV558" s="3"/>
      <c r="FSW558" s="438"/>
      <c r="FSX558" s="3"/>
      <c r="FSY558" s="578"/>
      <c r="FSZ558" s="3"/>
      <c r="FTA558" s="438"/>
      <c r="FTB558" s="3"/>
      <c r="FTC558" s="578"/>
      <c r="FTD558" s="3"/>
      <c r="FTE558" s="438"/>
      <c r="FTF558" s="3"/>
      <c r="FTG558" s="578"/>
      <c r="FTH558" s="3"/>
      <c r="FTI558" s="438"/>
      <c r="FTJ558" s="3"/>
      <c r="FTK558" s="578"/>
      <c r="FTL558" s="3"/>
      <c r="FTM558" s="438"/>
      <c r="FTN558" s="3"/>
      <c r="FTO558" s="578"/>
      <c r="FTP558" s="3"/>
      <c r="FTQ558" s="438"/>
      <c r="FTR558" s="3"/>
      <c r="FTS558" s="578"/>
      <c r="FTT558" s="3"/>
      <c r="FTU558" s="438"/>
      <c r="FTV558" s="3"/>
      <c r="FTW558" s="578"/>
      <c r="FTX558" s="3"/>
      <c r="FTY558" s="438"/>
      <c r="FTZ558" s="3"/>
      <c r="FUA558" s="578"/>
      <c r="FUB558" s="3"/>
      <c r="FUC558" s="438"/>
      <c r="FUD558" s="3"/>
      <c r="FUE558" s="578"/>
      <c r="FUF558" s="3"/>
      <c r="FUG558" s="438"/>
      <c r="FUH558" s="3"/>
      <c r="FUI558" s="578"/>
      <c r="FUJ558" s="3"/>
      <c r="FUK558" s="438"/>
      <c r="FUL558" s="3"/>
      <c r="FUM558" s="578"/>
      <c r="FUN558" s="3"/>
      <c r="FUO558" s="438"/>
      <c r="FUP558" s="3"/>
      <c r="FUQ558" s="578"/>
      <c r="FUR558" s="3"/>
      <c r="FUS558" s="438"/>
      <c r="FUT558" s="3"/>
      <c r="FUU558" s="578"/>
      <c r="FUV558" s="3"/>
      <c r="FUW558" s="438"/>
      <c r="FUX558" s="3"/>
      <c r="FUY558" s="578"/>
      <c r="FUZ558" s="3"/>
      <c r="FVA558" s="438"/>
      <c r="FVB558" s="3"/>
      <c r="FVC558" s="578"/>
      <c r="FVD558" s="3"/>
      <c r="FVE558" s="438"/>
      <c r="FVF558" s="3"/>
      <c r="FVG558" s="578"/>
      <c r="FVH558" s="3"/>
      <c r="FVI558" s="438"/>
      <c r="FVJ558" s="3"/>
      <c r="FVK558" s="578"/>
      <c r="FVL558" s="3"/>
      <c r="FVM558" s="438"/>
      <c r="FVN558" s="3"/>
      <c r="FVO558" s="578"/>
      <c r="FVP558" s="3"/>
      <c r="FVQ558" s="438"/>
      <c r="FVR558" s="3"/>
      <c r="FVS558" s="578"/>
      <c r="FVT558" s="3"/>
      <c r="FVU558" s="438"/>
      <c r="FVV558" s="3"/>
      <c r="FVW558" s="578"/>
      <c r="FVX558" s="3"/>
      <c r="FVY558" s="438"/>
      <c r="FVZ558" s="3"/>
      <c r="FWA558" s="578"/>
      <c r="FWB558" s="3"/>
      <c r="FWC558" s="438"/>
      <c r="FWD558" s="3"/>
      <c r="FWE558" s="578"/>
      <c r="FWF558" s="3"/>
      <c r="FWG558" s="438"/>
      <c r="FWH558" s="3"/>
      <c r="FWI558" s="578"/>
      <c r="FWJ558" s="3"/>
      <c r="FWK558" s="438"/>
      <c r="FWL558" s="3"/>
      <c r="FWM558" s="578"/>
      <c r="FWN558" s="3"/>
      <c r="FWO558" s="438"/>
      <c r="FWP558" s="3"/>
      <c r="FWQ558" s="578"/>
      <c r="FWR558" s="3"/>
      <c r="FWS558" s="438"/>
      <c r="FWT558" s="3"/>
      <c r="FWU558" s="578"/>
      <c r="FWV558" s="3"/>
      <c r="FWW558" s="438"/>
      <c r="FWX558" s="3"/>
      <c r="FWY558" s="578"/>
      <c r="FWZ558" s="3"/>
      <c r="FXA558" s="438"/>
      <c r="FXB558" s="3"/>
      <c r="FXC558" s="578"/>
      <c r="FXD558" s="3"/>
      <c r="FXE558" s="438"/>
      <c r="FXF558" s="3"/>
      <c r="FXG558" s="578"/>
      <c r="FXH558" s="3"/>
      <c r="FXI558" s="438"/>
      <c r="FXJ558" s="3"/>
      <c r="FXK558" s="578"/>
      <c r="FXL558" s="3"/>
      <c r="FXM558" s="438"/>
      <c r="FXN558" s="3"/>
      <c r="FXO558" s="578"/>
      <c r="FXP558" s="3"/>
      <c r="FXQ558" s="438"/>
      <c r="FXR558" s="3"/>
      <c r="FXS558" s="578"/>
      <c r="FXT558" s="3"/>
      <c r="FXU558" s="438"/>
      <c r="FXV558" s="3"/>
      <c r="FXW558" s="578"/>
      <c r="FXX558" s="3"/>
      <c r="FXY558" s="438"/>
      <c r="FXZ558" s="3"/>
      <c r="FYA558" s="578"/>
      <c r="FYB558" s="3"/>
      <c r="FYC558" s="438"/>
      <c r="FYD558" s="3"/>
      <c r="FYE558" s="578"/>
      <c r="FYF558" s="3"/>
      <c r="FYG558" s="438"/>
      <c r="FYH558" s="3"/>
      <c r="FYI558" s="578"/>
      <c r="FYJ558" s="3"/>
      <c r="FYK558" s="438"/>
      <c r="FYL558" s="3"/>
      <c r="FYM558" s="578"/>
      <c r="FYN558" s="3"/>
      <c r="FYO558" s="438"/>
      <c r="FYP558" s="3"/>
      <c r="FYQ558" s="578"/>
      <c r="FYR558" s="3"/>
      <c r="FYS558" s="438"/>
      <c r="FYT558" s="3"/>
      <c r="FYU558" s="578"/>
      <c r="FYV558" s="3"/>
      <c r="FYW558" s="438"/>
      <c r="FYX558" s="3"/>
      <c r="FYY558" s="578"/>
      <c r="FYZ558" s="3"/>
      <c r="FZA558" s="438"/>
      <c r="FZB558" s="3"/>
      <c r="FZC558" s="578"/>
      <c r="FZD558" s="3"/>
      <c r="FZE558" s="438"/>
      <c r="FZF558" s="3"/>
      <c r="FZG558" s="578"/>
      <c r="FZH558" s="3"/>
      <c r="FZI558" s="438"/>
      <c r="FZJ558" s="3"/>
      <c r="FZK558" s="578"/>
      <c r="FZL558" s="3"/>
      <c r="FZM558" s="438"/>
      <c r="FZN558" s="3"/>
      <c r="FZO558" s="578"/>
      <c r="FZP558" s="3"/>
      <c r="FZQ558" s="438"/>
      <c r="FZR558" s="3"/>
      <c r="FZS558" s="578"/>
      <c r="FZT558" s="3"/>
      <c r="FZU558" s="438"/>
      <c r="FZV558" s="3"/>
      <c r="FZW558" s="578"/>
      <c r="FZX558" s="3"/>
      <c r="FZY558" s="438"/>
      <c r="FZZ558" s="3"/>
      <c r="GAA558" s="578"/>
      <c r="GAB558" s="3"/>
      <c r="GAC558" s="438"/>
      <c r="GAD558" s="3"/>
      <c r="GAE558" s="578"/>
      <c r="GAF558" s="3"/>
      <c r="GAG558" s="438"/>
      <c r="GAH558" s="3"/>
      <c r="GAI558" s="578"/>
      <c r="GAJ558" s="3"/>
      <c r="GAK558" s="438"/>
      <c r="GAL558" s="3"/>
      <c r="GAM558" s="578"/>
      <c r="GAN558" s="3"/>
      <c r="GAO558" s="438"/>
      <c r="GAP558" s="3"/>
      <c r="GAQ558" s="578"/>
      <c r="GAR558" s="3"/>
      <c r="GAS558" s="438"/>
      <c r="GAT558" s="3"/>
      <c r="GAU558" s="578"/>
      <c r="GAV558" s="3"/>
      <c r="GAW558" s="438"/>
      <c r="GAX558" s="3"/>
      <c r="GAY558" s="578"/>
      <c r="GAZ558" s="3"/>
      <c r="GBA558" s="438"/>
      <c r="GBB558" s="3"/>
      <c r="GBC558" s="578"/>
      <c r="GBD558" s="3"/>
      <c r="GBE558" s="438"/>
      <c r="GBF558" s="3"/>
      <c r="GBG558" s="578"/>
      <c r="GBH558" s="3"/>
      <c r="GBI558" s="438"/>
      <c r="GBJ558" s="3"/>
      <c r="GBK558" s="578"/>
      <c r="GBL558" s="3"/>
      <c r="GBM558" s="438"/>
      <c r="GBN558" s="3"/>
      <c r="GBO558" s="578"/>
      <c r="GBP558" s="3"/>
      <c r="GBQ558" s="438"/>
      <c r="GBR558" s="3"/>
      <c r="GBS558" s="578"/>
      <c r="GBT558" s="3"/>
      <c r="GBU558" s="438"/>
      <c r="GBV558" s="3"/>
      <c r="GBW558" s="578"/>
      <c r="GBX558" s="3"/>
      <c r="GBY558" s="438"/>
      <c r="GBZ558" s="3"/>
      <c r="GCA558" s="578"/>
      <c r="GCB558" s="3"/>
      <c r="GCC558" s="438"/>
      <c r="GCD558" s="3"/>
      <c r="GCE558" s="578"/>
      <c r="GCF558" s="3"/>
      <c r="GCG558" s="438"/>
      <c r="GCH558" s="3"/>
      <c r="GCI558" s="578"/>
      <c r="GCJ558" s="3"/>
      <c r="GCK558" s="438"/>
      <c r="GCL558" s="3"/>
      <c r="GCM558" s="578"/>
      <c r="GCN558" s="3"/>
      <c r="GCO558" s="438"/>
      <c r="GCP558" s="3"/>
      <c r="GCQ558" s="578"/>
      <c r="GCR558" s="3"/>
      <c r="GCS558" s="438"/>
      <c r="GCT558" s="3"/>
      <c r="GCU558" s="578"/>
      <c r="GCV558" s="3"/>
      <c r="GCW558" s="438"/>
      <c r="GCX558" s="3"/>
      <c r="GCY558" s="578"/>
      <c r="GCZ558" s="3"/>
      <c r="GDA558" s="438"/>
      <c r="GDB558" s="3"/>
      <c r="GDC558" s="578"/>
      <c r="GDD558" s="3"/>
      <c r="GDE558" s="438"/>
      <c r="GDF558" s="3"/>
      <c r="GDG558" s="578"/>
      <c r="GDH558" s="3"/>
      <c r="GDI558" s="438"/>
      <c r="GDJ558" s="3"/>
      <c r="GDK558" s="578"/>
      <c r="GDL558" s="3"/>
      <c r="GDM558" s="438"/>
      <c r="GDN558" s="3"/>
      <c r="GDO558" s="578"/>
      <c r="GDP558" s="3"/>
      <c r="GDQ558" s="438"/>
      <c r="GDR558" s="3"/>
      <c r="GDS558" s="578"/>
      <c r="GDT558" s="3"/>
      <c r="GDU558" s="438"/>
      <c r="GDV558" s="3"/>
      <c r="GDW558" s="578"/>
      <c r="GDX558" s="3"/>
      <c r="GDY558" s="438"/>
      <c r="GDZ558" s="3"/>
      <c r="GEA558" s="578"/>
      <c r="GEB558" s="3"/>
      <c r="GEC558" s="438"/>
      <c r="GED558" s="3"/>
      <c r="GEE558" s="578"/>
      <c r="GEF558" s="3"/>
      <c r="GEG558" s="438"/>
      <c r="GEH558" s="3"/>
      <c r="GEI558" s="578"/>
      <c r="GEJ558" s="3"/>
      <c r="GEK558" s="438"/>
      <c r="GEL558" s="3"/>
      <c r="GEM558" s="578"/>
      <c r="GEN558" s="3"/>
      <c r="GEO558" s="438"/>
      <c r="GEP558" s="3"/>
      <c r="GEQ558" s="578"/>
      <c r="GER558" s="3"/>
      <c r="GES558" s="438"/>
      <c r="GET558" s="3"/>
      <c r="GEU558" s="578"/>
      <c r="GEV558" s="3"/>
      <c r="GEW558" s="438"/>
      <c r="GEX558" s="3"/>
      <c r="GEY558" s="578"/>
      <c r="GEZ558" s="3"/>
      <c r="GFA558" s="438"/>
      <c r="GFB558" s="3"/>
      <c r="GFC558" s="578"/>
      <c r="GFD558" s="3"/>
      <c r="GFE558" s="438"/>
      <c r="GFF558" s="3"/>
      <c r="GFG558" s="578"/>
      <c r="GFH558" s="3"/>
      <c r="GFI558" s="438"/>
      <c r="GFJ558" s="3"/>
      <c r="GFK558" s="578"/>
      <c r="GFL558" s="3"/>
      <c r="GFM558" s="438"/>
      <c r="GFN558" s="3"/>
      <c r="GFO558" s="578"/>
      <c r="GFP558" s="3"/>
      <c r="GFQ558" s="438"/>
      <c r="GFR558" s="3"/>
      <c r="GFS558" s="578"/>
      <c r="GFT558" s="3"/>
      <c r="GFU558" s="438"/>
      <c r="GFV558" s="3"/>
      <c r="GFW558" s="578"/>
      <c r="GFX558" s="3"/>
      <c r="GFY558" s="438"/>
      <c r="GFZ558" s="3"/>
      <c r="GGA558" s="578"/>
      <c r="GGB558" s="3"/>
      <c r="GGC558" s="438"/>
      <c r="GGD558" s="3"/>
      <c r="GGE558" s="578"/>
      <c r="GGF558" s="3"/>
      <c r="GGG558" s="438"/>
      <c r="GGH558" s="3"/>
      <c r="GGI558" s="578"/>
      <c r="GGJ558" s="3"/>
      <c r="GGK558" s="438"/>
      <c r="GGL558" s="3"/>
      <c r="GGM558" s="578"/>
      <c r="GGN558" s="3"/>
      <c r="GGO558" s="438"/>
      <c r="GGP558" s="3"/>
      <c r="GGQ558" s="578"/>
      <c r="GGR558" s="3"/>
      <c r="GGS558" s="438"/>
      <c r="GGT558" s="3"/>
      <c r="GGU558" s="578"/>
      <c r="GGV558" s="3"/>
      <c r="GGW558" s="438"/>
      <c r="GGX558" s="3"/>
      <c r="GGY558" s="578"/>
      <c r="GGZ558" s="3"/>
      <c r="GHA558" s="438"/>
      <c r="GHB558" s="3"/>
      <c r="GHC558" s="578"/>
      <c r="GHD558" s="3"/>
      <c r="GHE558" s="438"/>
      <c r="GHF558" s="3"/>
      <c r="GHG558" s="578"/>
      <c r="GHH558" s="3"/>
      <c r="GHI558" s="438"/>
      <c r="GHJ558" s="3"/>
      <c r="GHK558" s="578"/>
      <c r="GHL558" s="3"/>
      <c r="GHM558" s="438"/>
      <c r="GHN558" s="3"/>
      <c r="GHO558" s="578"/>
      <c r="GHP558" s="3"/>
      <c r="GHQ558" s="438"/>
      <c r="GHR558" s="3"/>
      <c r="GHS558" s="578"/>
      <c r="GHT558" s="3"/>
      <c r="GHU558" s="438"/>
      <c r="GHV558" s="3"/>
      <c r="GHW558" s="578"/>
      <c r="GHX558" s="3"/>
      <c r="GHY558" s="438"/>
      <c r="GHZ558" s="3"/>
      <c r="GIA558" s="578"/>
      <c r="GIB558" s="3"/>
      <c r="GIC558" s="438"/>
      <c r="GID558" s="3"/>
      <c r="GIE558" s="578"/>
      <c r="GIF558" s="3"/>
      <c r="GIG558" s="438"/>
      <c r="GIH558" s="3"/>
      <c r="GII558" s="578"/>
      <c r="GIJ558" s="3"/>
      <c r="GIK558" s="438"/>
      <c r="GIL558" s="3"/>
      <c r="GIM558" s="578"/>
      <c r="GIN558" s="3"/>
      <c r="GIO558" s="438"/>
      <c r="GIP558" s="3"/>
      <c r="GIQ558" s="578"/>
      <c r="GIR558" s="3"/>
      <c r="GIS558" s="438"/>
      <c r="GIT558" s="3"/>
      <c r="GIU558" s="578"/>
      <c r="GIV558" s="3"/>
      <c r="GIW558" s="438"/>
      <c r="GIX558" s="3"/>
      <c r="GIY558" s="578"/>
      <c r="GIZ558" s="3"/>
      <c r="GJA558" s="438"/>
      <c r="GJB558" s="3"/>
      <c r="GJC558" s="578"/>
      <c r="GJD558" s="3"/>
      <c r="GJE558" s="438"/>
      <c r="GJF558" s="3"/>
      <c r="GJG558" s="578"/>
      <c r="GJH558" s="3"/>
      <c r="GJI558" s="438"/>
      <c r="GJJ558" s="3"/>
      <c r="GJK558" s="578"/>
      <c r="GJL558" s="3"/>
      <c r="GJM558" s="438"/>
      <c r="GJN558" s="3"/>
      <c r="GJO558" s="578"/>
      <c r="GJP558" s="3"/>
      <c r="GJQ558" s="438"/>
      <c r="GJR558" s="3"/>
      <c r="GJS558" s="578"/>
      <c r="GJT558" s="3"/>
      <c r="GJU558" s="438"/>
      <c r="GJV558" s="3"/>
      <c r="GJW558" s="578"/>
      <c r="GJX558" s="3"/>
      <c r="GJY558" s="438"/>
      <c r="GJZ558" s="3"/>
      <c r="GKA558" s="578"/>
      <c r="GKB558" s="3"/>
      <c r="GKC558" s="438"/>
      <c r="GKD558" s="3"/>
      <c r="GKE558" s="578"/>
      <c r="GKF558" s="3"/>
      <c r="GKG558" s="438"/>
      <c r="GKH558" s="3"/>
      <c r="GKI558" s="578"/>
      <c r="GKJ558" s="3"/>
      <c r="GKK558" s="438"/>
      <c r="GKL558" s="3"/>
      <c r="GKM558" s="578"/>
      <c r="GKN558" s="3"/>
      <c r="GKO558" s="438"/>
      <c r="GKP558" s="3"/>
      <c r="GKQ558" s="578"/>
      <c r="GKR558" s="3"/>
      <c r="GKS558" s="438"/>
      <c r="GKT558" s="3"/>
      <c r="GKU558" s="578"/>
      <c r="GKV558" s="3"/>
      <c r="GKW558" s="438"/>
      <c r="GKX558" s="3"/>
      <c r="GKY558" s="578"/>
      <c r="GKZ558" s="3"/>
      <c r="GLA558" s="438"/>
      <c r="GLB558" s="3"/>
      <c r="GLC558" s="578"/>
      <c r="GLD558" s="3"/>
      <c r="GLE558" s="438"/>
      <c r="GLF558" s="3"/>
      <c r="GLG558" s="578"/>
      <c r="GLH558" s="3"/>
      <c r="GLI558" s="438"/>
      <c r="GLJ558" s="3"/>
      <c r="GLK558" s="578"/>
      <c r="GLL558" s="3"/>
      <c r="GLM558" s="438"/>
      <c r="GLN558" s="3"/>
      <c r="GLO558" s="578"/>
      <c r="GLP558" s="3"/>
      <c r="GLQ558" s="438"/>
      <c r="GLR558" s="3"/>
      <c r="GLS558" s="578"/>
      <c r="GLT558" s="3"/>
      <c r="GLU558" s="438"/>
      <c r="GLV558" s="3"/>
      <c r="GLW558" s="578"/>
      <c r="GLX558" s="3"/>
      <c r="GLY558" s="438"/>
      <c r="GLZ558" s="3"/>
      <c r="GMA558" s="578"/>
      <c r="GMB558" s="3"/>
      <c r="GMC558" s="438"/>
      <c r="GMD558" s="3"/>
      <c r="GME558" s="578"/>
      <c r="GMF558" s="3"/>
      <c r="GMG558" s="438"/>
      <c r="GMH558" s="3"/>
      <c r="GMI558" s="578"/>
      <c r="GMJ558" s="3"/>
      <c r="GMK558" s="438"/>
      <c r="GML558" s="3"/>
      <c r="GMM558" s="578"/>
      <c r="GMN558" s="3"/>
      <c r="GMO558" s="438"/>
      <c r="GMP558" s="3"/>
      <c r="GMQ558" s="578"/>
      <c r="GMR558" s="3"/>
      <c r="GMS558" s="438"/>
      <c r="GMT558" s="3"/>
      <c r="GMU558" s="578"/>
      <c r="GMV558" s="3"/>
      <c r="GMW558" s="438"/>
      <c r="GMX558" s="3"/>
      <c r="GMY558" s="578"/>
      <c r="GMZ558" s="3"/>
      <c r="GNA558" s="438"/>
      <c r="GNB558" s="3"/>
      <c r="GNC558" s="578"/>
      <c r="GND558" s="3"/>
      <c r="GNE558" s="438"/>
      <c r="GNF558" s="3"/>
      <c r="GNG558" s="578"/>
      <c r="GNH558" s="3"/>
      <c r="GNI558" s="438"/>
      <c r="GNJ558" s="3"/>
      <c r="GNK558" s="578"/>
      <c r="GNL558" s="3"/>
      <c r="GNM558" s="438"/>
      <c r="GNN558" s="3"/>
      <c r="GNO558" s="578"/>
      <c r="GNP558" s="3"/>
      <c r="GNQ558" s="438"/>
      <c r="GNR558" s="3"/>
      <c r="GNS558" s="578"/>
      <c r="GNT558" s="3"/>
      <c r="GNU558" s="438"/>
      <c r="GNV558" s="3"/>
      <c r="GNW558" s="578"/>
      <c r="GNX558" s="3"/>
      <c r="GNY558" s="438"/>
      <c r="GNZ558" s="3"/>
      <c r="GOA558" s="578"/>
      <c r="GOB558" s="3"/>
      <c r="GOC558" s="438"/>
      <c r="GOD558" s="3"/>
      <c r="GOE558" s="578"/>
      <c r="GOF558" s="3"/>
      <c r="GOG558" s="438"/>
      <c r="GOH558" s="3"/>
      <c r="GOI558" s="578"/>
      <c r="GOJ558" s="3"/>
      <c r="GOK558" s="438"/>
      <c r="GOL558" s="3"/>
      <c r="GOM558" s="578"/>
      <c r="GON558" s="3"/>
      <c r="GOO558" s="438"/>
      <c r="GOP558" s="3"/>
      <c r="GOQ558" s="578"/>
      <c r="GOR558" s="3"/>
      <c r="GOS558" s="438"/>
      <c r="GOT558" s="3"/>
      <c r="GOU558" s="578"/>
      <c r="GOV558" s="3"/>
      <c r="GOW558" s="438"/>
      <c r="GOX558" s="3"/>
      <c r="GOY558" s="578"/>
      <c r="GOZ558" s="3"/>
      <c r="GPA558" s="438"/>
      <c r="GPB558" s="3"/>
      <c r="GPC558" s="578"/>
      <c r="GPD558" s="3"/>
      <c r="GPE558" s="438"/>
      <c r="GPF558" s="3"/>
      <c r="GPG558" s="578"/>
      <c r="GPH558" s="3"/>
      <c r="GPI558" s="438"/>
      <c r="GPJ558" s="3"/>
      <c r="GPK558" s="578"/>
      <c r="GPL558" s="3"/>
      <c r="GPM558" s="438"/>
      <c r="GPN558" s="3"/>
      <c r="GPO558" s="578"/>
      <c r="GPP558" s="3"/>
      <c r="GPQ558" s="438"/>
      <c r="GPR558" s="3"/>
      <c r="GPS558" s="578"/>
      <c r="GPT558" s="3"/>
      <c r="GPU558" s="438"/>
      <c r="GPV558" s="3"/>
      <c r="GPW558" s="578"/>
      <c r="GPX558" s="3"/>
      <c r="GPY558" s="438"/>
      <c r="GPZ558" s="3"/>
      <c r="GQA558" s="578"/>
      <c r="GQB558" s="3"/>
      <c r="GQC558" s="438"/>
      <c r="GQD558" s="3"/>
      <c r="GQE558" s="578"/>
      <c r="GQF558" s="3"/>
      <c r="GQG558" s="438"/>
      <c r="GQH558" s="3"/>
      <c r="GQI558" s="578"/>
      <c r="GQJ558" s="3"/>
      <c r="GQK558" s="438"/>
      <c r="GQL558" s="3"/>
      <c r="GQM558" s="578"/>
      <c r="GQN558" s="3"/>
      <c r="GQO558" s="438"/>
      <c r="GQP558" s="3"/>
      <c r="GQQ558" s="578"/>
      <c r="GQR558" s="3"/>
      <c r="GQS558" s="438"/>
      <c r="GQT558" s="3"/>
      <c r="GQU558" s="578"/>
      <c r="GQV558" s="3"/>
      <c r="GQW558" s="438"/>
      <c r="GQX558" s="3"/>
      <c r="GQY558" s="578"/>
      <c r="GQZ558" s="3"/>
      <c r="GRA558" s="438"/>
      <c r="GRB558" s="3"/>
      <c r="GRC558" s="578"/>
      <c r="GRD558" s="3"/>
      <c r="GRE558" s="438"/>
      <c r="GRF558" s="3"/>
      <c r="GRG558" s="578"/>
      <c r="GRH558" s="3"/>
      <c r="GRI558" s="438"/>
      <c r="GRJ558" s="3"/>
      <c r="GRK558" s="578"/>
      <c r="GRL558" s="3"/>
      <c r="GRM558" s="438"/>
      <c r="GRN558" s="3"/>
      <c r="GRO558" s="578"/>
      <c r="GRP558" s="3"/>
      <c r="GRQ558" s="438"/>
      <c r="GRR558" s="3"/>
      <c r="GRS558" s="578"/>
      <c r="GRT558" s="3"/>
      <c r="GRU558" s="438"/>
      <c r="GRV558" s="3"/>
      <c r="GRW558" s="578"/>
      <c r="GRX558" s="3"/>
      <c r="GRY558" s="438"/>
      <c r="GRZ558" s="3"/>
      <c r="GSA558" s="578"/>
      <c r="GSB558" s="3"/>
      <c r="GSC558" s="438"/>
      <c r="GSD558" s="3"/>
      <c r="GSE558" s="578"/>
      <c r="GSF558" s="3"/>
      <c r="GSG558" s="438"/>
      <c r="GSH558" s="3"/>
      <c r="GSI558" s="578"/>
      <c r="GSJ558" s="3"/>
      <c r="GSK558" s="438"/>
      <c r="GSL558" s="3"/>
      <c r="GSM558" s="578"/>
      <c r="GSN558" s="3"/>
      <c r="GSO558" s="438"/>
      <c r="GSP558" s="3"/>
      <c r="GSQ558" s="578"/>
      <c r="GSR558" s="3"/>
      <c r="GSS558" s="438"/>
      <c r="GST558" s="3"/>
      <c r="GSU558" s="578"/>
      <c r="GSV558" s="3"/>
      <c r="GSW558" s="438"/>
      <c r="GSX558" s="3"/>
      <c r="GSY558" s="578"/>
      <c r="GSZ558" s="3"/>
      <c r="GTA558" s="438"/>
      <c r="GTB558" s="3"/>
      <c r="GTC558" s="578"/>
      <c r="GTD558" s="3"/>
      <c r="GTE558" s="438"/>
      <c r="GTF558" s="3"/>
      <c r="GTG558" s="578"/>
      <c r="GTH558" s="3"/>
      <c r="GTI558" s="438"/>
      <c r="GTJ558" s="3"/>
      <c r="GTK558" s="578"/>
      <c r="GTL558" s="3"/>
      <c r="GTM558" s="438"/>
      <c r="GTN558" s="3"/>
      <c r="GTO558" s="578"/>
      <c r="GTP558" s="3"/>
      <c r="GTQ558" s="438"/>
      <c r="GTR558" s="3"/>
      <c r="GTS558" s="578"/>
      <c r="GTT558" s="3"/>
      <c r="GTU558" s="438"/>
      <c r="GTV558" s="3"/>
      <c r="GTW558" s="578"/>
      <c r="GTX558" s="3"/>
      <c r="GTY558" s="438"/>
      <c r="GTZ558" s="3"/>
      <c r="GUA558" s="578"/>
      <c r="GUB558" s="3"/>
      <c r="GUC558" s="438"/>
      <c r="GUD558" s="3"/>
      <c r="GUE558" s="578"/>
      <c r="GUF558" s="3"/>
      <c r="GUG558" s="438"/>
      <c r="GUH558" s="3"/>
      <c r="GUI558" s="578"/>
      <c r="GUJ558" s="3"/>
      <c r="GUK558" s="438"/>
      <c r="GUL558" s="3"/>
      <c r="GUM558" s="578"/>
      <c r="GUN558" s="3"/>
      <c r="GUO558" s="438"/>
      <c r="GUP558" s="3"/>
      <c r="GUQ558" s="578"/>
      <c r="GUR558" s="3"/>
      <c r="GUS558" s="438"/>
      <c r="GUT558" s="3"/>
      <c r="GUU558" s="578"/>
      <c r="GUV558" s="3"/>
      <c r="GUW558" s="438"/>
      <c r="GUX558" s="3"/>
      <c r="GUY558" s="578"/>
      <c r="GUZ558" s="3"/>
      <c r="GVA558" s="438"/>
      <c r="GVB558" s="3"/>
      <c r="GVC558" s="578"/>
      <c r="GVD558" s="3"/>
      <c r="GVE558" s="438"/>
      <c r="GVF558" s="3"/>
      <c r="GVG558" s="578"/>
      <c r="GVH558" s="3"/>
      <c r="GVI558" s="438"/>
      <c r="GVJ558" s="3"/>
      <c r="GVK558" s="578"/>
      <c r="GVL558" s="3"/>
      <c r="GVM558" s="438"/>
      <c r="GVN558" s="3"/>
      <c r="GVO558" s="578"/>
      <c r="GVP558" s="3"/>
      <c r="GVQ558" s="438"/>
      <c r="GVR558" s="3"/>
      <c r="GVS558" s="578"/>
      <c r="GVT558" s="3"/>
      <c r="GVU558" s="438"/>
      <c r="GVV558" s="3"/>
      <c r="GVW558" s="578"/>
      <c r="GVX558" s="3"/>
      <c r="GVY558" s="438"/>
      <c r="GVZ558" s="3"/>
      <c r="GWA558" s="578"/>
      <c r="GWB558" s="3"/>
      <c r="GWC558" s="438"/>
      <c r="GWD558" s="3"/>
      <c r="GWE558" s="578"/>
      <c r="GWF558" s="3"/>
      <c r="GWG558" s="438"/>
      <c r="GWH558" s="3"/>
      <c r="GWI558" s="578"/>
      <c r="GWJ558" s="3"/>
      <c r="GWK558" s="438"/>
      <c r="GWL558" s="3"/>
      <c r="GWM558" s="578"/>
      <c r="GWN558" s="3"/>
      <c r="GWO558" s="438"/>
      <c r="GWP558" s="3"/>
      <c r="GWQ558" s="578"/>
      <c r="GWR558" s="3"/>
      <c r="GWS558" s="438"/>
      <c r="GWT558" s="3"/>
      <c r="GWU558" s="578"/>
      <c r="GWV558" s="3"/>
      <c r="GWW558" s="438"/>
      <c r="GWX558" s="3"/>
      <c r="GWY558" s="578"/>
      <c r="GWZ558" s="3"/>
      <c r="GXA558" s="438"/>
      <c r="GXB558" s="3"/>
      <c r="GXC558" s="578"/>
      <c r="GXD558" s="3"/>
      <c r="GXE558" s="438"/>
      <c r="GXF558" s="3"/>
      <c r="GXG558" s="578"/>
      <c r="GXH558" s="3"/>
      <c r="GXI558" s="438"/>
      <c r="GXJ558" s="3"/>
      <c r="GXK558" s="578"/>
      <c r="GXL558" s="3"/>
      <c r="GXM558" s="438"/>
      <c r="GXN558" s="3"/>
      <c r="GXO558" s="578"/>
      <c r="GXP558" s="3"/>
      <c r="GXQ558" s="438"/>
      <c r="GXR558" s="3"/>
      <c r="GXS558" s="578"/>
      <c r="GXT558" s="3"/>
      <c r="GXU558" s="438"/>
      <c r="GXV558" s="3"/>
      <c r="GXW558" s="578"/>
      <c r="GXX558" s="3"/>
      <c r="GXY558" s="438"/>
      <c r="GXZ558" s="3"/>
      <c r="GYA558" s="578"/>
      <c r="GYB558" s="3"/>
      <c r="GYC558" s="438"/>
      <c r="GYD558" s="3"/>
      <c r="GYE558" s="578"/>
      <c r="GYF558" s="3"/>
      <c r="GYG558" s="438"/>
      <c r="GYH558" s="3"/>
      <c r="GYI558" s="578"/>
      <c r="GYJ558" s="3"/>
      <c r="GYK558" s="438"/>
      <c r="GYL558" s="3"/>
      <c r="GYM558" s="578"/>
      <c r="GYN558" s="3"/>
      <c r="GYO558" s="438"/>
      <c r="GYP558" s="3"/>
      <c r="GYQ558" s="578"/>
      <c r="GYR558" s="3"/>
      <c r="GYS558" s="438"/>
      <c r="GYT558" s="3"/>
      <c r="GYU558" s="578"/>
      <c r="GYV558" s="3"/>
      <c r="GYW558" s="438"/>
      <c r="GYX558" s="3"/>
      <c r="GYY558" s="578"/>
      <c r="GYZ558" s="3"/>
      <c r="GZA558" s="438"/>
      <c r="GZB558" s="3"/>
      <c r="GZC558" s="578"/>
      <c r="GZD558" s="3"/>
      <c r="GZE558" s="438"/>
      <c r="GZF558" s="3"/>
      <c r="GZG558" s="578"/>
      <c r="GZH558" s="3"/>
      <c r="GZI558" s="438"/>
      <c r="GZJ558" s="3"/>
      <c r="GZK558" s="578"/>
      <c r="GZL558" s="3"/>
      <c r="GZM558" s="438"/>
      <c r="GZN558" s="3"/>
      <c r="GZO558" s="578"/>
      <c r="GZP558" s="3"/>
      <c r="GZQ558" s="438"/>
      <c r="GZR558" s="3"/>
      <c r="GZS558" s="578"/>
      <c r="GZT558" s="3"/>
      <c r="GZU558" s="438"/>
      <c r="GZV558" s="3"/>
      <c r="GZW558" s="578"/>
      <c r="GZX558" s="3"/>
      <c r="GZY558" s="438"/>
      <c r="GZZ558" s="3"/>
      <c r="HAA558" s="578"/>
      <c r="HAB558" s="3"/>
      <c r="HAC558" s="438"/>
      <c r="HAD558" s="3"/>
      <c r="HAE558" s="578"/>
      <c r="HAF558" s="3"/>
      <c r="HAG558" s="438"/>
      <c r="HAH558" s="3"/>
      <c r="HAI558" s="578"/>
      <c r="HAJ558" s="3"/>
      <c r="HAK558" s="438"/>
      <c r="HAL558" s="3"/>
      <c r="HAM558" s="578"/>
      <c r="HAN558" s="3"/>
      <c r="HAO558" s="438"/>
      <c r="HAP558" s="3"/>
      <c r="HAQ558" s="578"/>
      <c r="HAR558" s="3"/>
      <c r="HAS558" s="438"/>
      <c r="HAT558" s="3"/>
      <c r="HAU558" s="578"/>
      <c r="HAV558" s="3"/>
      <c r="HAW558" s="438"/>
      <c r="HAX558" s="3"/>
      <c r="HAY558" s="578"/>
      <c r="HAZ558" s="3"/>
      <c r="HBA558" s="438"/>
      <c r="HBB558" s="3"/>
      <c r="HBC558" s="578"/>
      <c r="HBD558" s="3"/>
      <c r="HBE558" s="438"/>
      <c r="HBF558" s="3"/>
      <c r="HBG558" s="578"/>
      <c r="HBH558" s="3"/>
      <c r="HBI558" s="438"/>
      <c r="HBJ558" s="3"/>
      <c r="HBK558" s="578"/>
      <c r="HBL558" s="3"/>
      <c r="HBM558" s="438"/>
      <c r="HBN558" s="3"/>
      <c r="HBO558" s="578"/>
      <c r="HBP558" s="3"/>
      <c r="HBQ558" s="438"/>
      <c r="HBR558" s="3"/>
      <c r="HBS558" s="578"/>
      <c r="HBT558" s="3"/>
      <c r="HBU558" s="438"/>
      <c r="HBV558" s="3"/>
      <c r="HBW558" s="578"/>
      <c r="HBX558" s="3"/>
      <c r="HBY558" s="438"/>
      <c r="HBZ558" s="3"/>
      <c r="HCA558" s="578"/>
      <c r="HCB558" s="3"/>
      <c r="HCC558" s="438"/>
      <c r="HCD558" s="3"/>
      <c r="HCE558" s="578"/>
      <c r="HCF558" s="3"/>
      <c r="HCG558" s="438"/>
      <c r="HCH558" s="3"/>
      <c r="HCI558" s="578"/>
      <c r="HCJ558" s="3"/>
      <c r="HCK558" s="438"/>
      <c r="HCL558" s="3"/>
      <c r="HCM558" s="578"/>
      <c r="HCN558" s="3"/>
      <c r="HCO558" s="438"/>
      <c r="HCP558" s="3"/>
      <c r="HCQ558" s="578"/>
      <c r="HCR558" s="3"/>
      <c r="HCS558" s="438"/>
      <c r="HCT558" s="3"/>
      <c r="HCU558" s="578"/>
      <c r="HCV558" s="3"/>
      <c r="HCW558" s="438"/>
      <c r="HCX558" s="3"/>
      <c r="HCY558" s="578"/>
      <c r="HCZ558" s="3"/>
      <c r="HDA558" s="438"/>
      <c r="HDB558" s="3"/>
      <c r="HDC558" s="578"/>
      <c r="HDD558" s="3"/>
      <c r="HDE558" s="438"/>
      <c r="HDF558" s="3"/>
      <c r="HDG558" s="578"/>
      <c r="HDH558" s="3"/>
      <c r="HDI558" s="438"/>
      <c r="HDJ558" s="3"/>
      <c r="HDK558" s="578"/>
      <c r="HDL558" s="3"/>
      <c r="HDM558" s="438"/>
      <c r="HDN558" s="3"/>
      <c r="HDO558" s="578"/>
      <c r="HDP558" s="3"/>
      <c r="HDQ558" s="438"/>
      <c r="HDR558" s="3"/>
      <c r="HDS558" s="578"/>
      <c r="HDT558" s="3"/>
      <c r="HDU558" s="438"/>
      <c r="HDV558" s="3"/>
      <c r="HDW558" s="578"/>
      <c r="HDX558" s="3"/>
      <c r="HDY558" s="438"/>
      <c r="HDZ558" s="3"/>
      <c r="HEA558" s="578"/>
      <c r="HEB558" s="3"/>
      <c r="HEC558" s="438"/>
      <c r="HED558" s="3"/>
      <c r="HEE558" s="578"/>
      <c r="HEF558" s="3"/>
      <c r="HEG558" s="438"/>
      <c r="HEH558" s="3"/>
      <c r="HEI558" s="578"/>
      <c r="HEJ558" s="3"/>
      <c r="HEK558" s="438"/>
      <c r="HEL558" s="3"/>
      <c r="HEM558" s="578"/>
      <c r="HEN558" s="3"/>
      <c r="HEO558" s="438"/>
      <c r="HEP558" s="3"/>
      <c r="HEQ558" s="578"/>
      <c r="HER558" s="3"/>
      <c r="HES558" s="438"/>
      <c r="HET558" s="3"/>
      <c r="HEU558" s="578"/>
      <c r="HEV558" s="3"/>
      <c r="HEW558" s="438"/>
      <c r="HEX558" s="3"/>
      <c r="HEY558" s="578"/>
      <c r="HEZ558" s="3"/>
      <c r="HFA558" s="438"/>
      <c r="HFB558" s="3"/>
      <c r="HFC558" s="578"/>
      <c r="HFD558" s="3"/>
      <c r="HFE558" s="438"/>
      <c r="HFF558" s="3"/>
      <c r="HFG558" s="578"/>
      <c r="HFH558" s="3"/>
      <c r="HFI558" s="438"/>
      <c r="HFJ558" s="3"/>
      <c r="HFK558" s="578"/>
      <c r="HFL558" s="3"/>
      <c r="HFM558" s="438"/>
      <c r="HFN558" s="3"/>
      <c r="HFO558" s="578"/>
      <c r="HFP558" s="3"/>
      <c r="HFQ558" s="438"/>
      <c r="HFR558" s="3"/>
      <c r="HFS558" s="578"/>
      <c r="HFT558" s="3"/>
      <c r="HFU558" s="438"/>
      <c r="HFV558" s="3"/>
      <c r="HFW558" s="578"/>
      <c r="HFX558" s="3"/>
      <c r="HFY558" s="438"/>
      <c r="HFZ558" s="3"/>
      <c r="HGA558" s="578"/>
      <c r="HGB558" s="3"/>
      <c r="HGC558" s="438"/>
      <c r="HGD558" s="3"/>
      <c r="HGE558" s="578"/>
      <c r="HGF558" s="3"/>
      <c r="HGG558" s="438"/>
      <c r="HGH558" s="3"/>
      <c r="HGI558" s="578"/>
      <c r="HGJ558" s="3"/>
      <c r="HGK558" s="438"/>
      <c r="HGL558" s="3"/>
      <c r="HGM558" s="578"/>
      <c r="HGN558" s="3"/>
      <c r="HGO558" s="438"/>
      <c r="HGP558" s="3"/>
      <c r="HGQ558" s="578"/>
      <c r="HGR558" s="3"/>
      <c r="HGS558" s="438"/>
      <c r="HGT558" s="3"/>
      <c r="HGU558" s="578"/>
      <c r="HGV558" s="3"/>
      <c r="HGW558" s="438"/>
      <c r="HGX558" s="3"/>
      <c r="HGY558" s="578"/>
      <c r="HGZ558" s="3"/>
      <c r="HHA558" s="438"/>
      <c r="HHB558" s="3"/>
      <c r="HHC558" s="578"/>
      <c r="HHD558" s="3"/>
      <c r="HHE558" s="438"/>
      <c r="HHF558" s="3"/>
      <c r="HHG558" s="578"/>
      <c r="HHH558" s="3"/>
      <c r="HHI558" s="438"/>
      <c r="HHJ558" s="3"/>
      <c r="HHK558" s="578"/>
      <c r="HHL558" s="3"/>
      <c r="HHM558" s="438"/>
      <c r="HHN558" s="3"/>
      <c r="HHO558" s="578"/>
      <c r="HHP558" s="3"/>
      <c r="HHQ558" s="438"/>
      <c r="HHR558" s="3"/>
      <c r="HHS558" s="578"/>
      <c r="HHT558" s="3"/>
      <c r="HHU558" s="438"/>
      <c r="HHV558" s="3"/>
      <c r="HHW558" s="578"/>
      <c r="HHX558" s="3"/>
      <c r="HHY558" s="438"/>
      <c r="HHZ558" s="3"/>
      <c r="HIA558" s="578"/>
      <c r="HIB558" s="3"/>
      <c r="HIC558" s="438"/>
      <c r="HID558" s="3"/>
      <c r="HIE558" s="578"/>
      <c r="HIF558" s="3"/>
      <c r="HIG558" s="438"/>
      <c r="HIH558" s="3"/>
      <c r="HII558" s="578"/>
      <c r="HIJ558" s="3"/>
      <c r="HIK558" s="438"/>
      <c r="HIL558" s="3"/>
      <c r="HIM558" s="578"/>
      <c r="HIN558" s="3"/>
      <c r="HIO558" s="438"/>
      <c r="HIP558" s="3"/>
      <c r="HIQ558" s="578"/>
      <c r="HIR558" s="3"/>
      <c r="HIS558" s="438"/>
      <c r="HIT558" s="3"/>
      <c r="HIU558" s="578"/>
      <c r="HIV558" s="3"/>
      <c r="HIW558" s="438"/>
      <c r="HIX558" s="3"/>
      <c r="HIY558" s="578"/>
      <c r="HIZ558" s="3"/>
      <c r="HJA558" s="438"/>
      <c r="HJB558" s="3"/>
      <c r="HJC558" s="578"/>
      <c r="HJD558" s="3"/>
      <c r="HJE558" s="438"/>
      <c r="HJF558" s="3"/>
      <c r="HJG558" s="578"/>
      <c r="HJH558" s="3"/>
      <c r="HJI558" s="438"/>
      <c r="HJJ558" s="3"/>
      <c r="HJK558" s="578"/>
      <c r="HJL558" s="3"/>
      <c r="HJM558" s="438"/>
      <c r="HJN558" s="3"/>
      <c r="HJO558" s="578"/>
      <c r="HJP558" s="3"/>
      <c r="HJQ558" s="438"/>
      <c r="HJR558" s="3"/>
      <c r="HJS558" s="578"/>
      <c r="HJT558" s="3"/>
      <c r="HJU558" s="438"/>
      <c r="HJV558" s="3"/>
      <c r="HJW558" s="578"/>
      <c r="HJX558" s="3"/>
      <c r="HJY558" s="438"/>
      <c r="HJZ558" s="3"/>
      <c r="HKA558" s="578"/>
      <c r="HKB558" s="3"/>
      <c r="HKC558" s="438"/>
      <c r="HKD558" s="3"/>
      <c r="HKE558" s="578"/>
      <c r="HKF558" s="3"/>
      <c r="HKG558" s="438"/>
      <c r="HKH558" s="3"/>
      <c r="HKI558" s="578"/>
      <c r="HKJ558" s="3"/>
      <c r="HKK558" s="438"/>
      <c r="HKL558" s="3"/>
      <c r="HKM558" s="578"/>
      <c r="HKN558" s="3"/>
      <c r="HKO558" s="438"/>
      <c r="HKP558" s="3"/>
      <c r="HKQ558" s="578"/>
      <c r="HKR558" s="3"/>
      <c r="HKS558" s="438"/>
      <c r="HKT558" s="3"/>
      <c r="HKU558" s="578"/>
      <c r="HKV558" s="3"/>
      <c r="HKW558" s="438"/>
      <c r="HKX558" s="3"/>
      <c r="HKY558" s="578"/>
      <c r="HKZ558" s="3"/>
      <c r="HLA558" s="438"/>
      <c r="HLB558" s="3"/>
      <c r="HLC558" s="578"/>
      <c r="HLD558" s="3"/>
      <c r="HLE558" s="438"/>
      <c r="HLF558" s="3"/>
      <c r="HLG558" s="578"/>
      <c r="HLH558" s="3"/>
      <c r="HLI558" s="438"/>
      <c r="HLJ558" s="3"/>
      <c r="HLK558" s="578"/>
      <c r="HLL558" s="3"/>
      <c r="HLM558" s="438"/>
      <c r="HLN558" s="3"/>
      <c r="HLO558" s="578"/>
      <c r="HLP558" s="3"/>
      <c r="HLQ558" s="438"/>
      <c r="HLR558" s="3"/>
      <c r="HLS558" s="578"/>
      <c r="HLT558" s="3"/>
      <c r="HLU558" s="438"/>
      <c r="HLV558" s="3"/>
      <c r="HLW558" s="578"/>
      <c r="HLX558" s="3"/>
      <c r="HLY558" s="438"/>
      <c r="HLZ558" s="3"/>
      <c r="HMA558" s="578"/>
      <c r="HMB558" s="3"/>
      <c r="HMC558" s="438"/>
      <c r="HMD558" s="3"/>
      <c r="HME558" s="578"/>
      <c r="HMF558" s="3"/>
      <c r="HMG558" s="438"/>
      <c r="HMH558" s="3"/>
      <c r="HMI558" s="578"/>
      <c r="HMJ558" s="3"/>
      <c r="HMK558" s="438"/>
      <c r="HML558" s="3"/>
      <c r="HMM558" s="578"/>
      <c r="HMN558" s="3"/>
      <c r="HMO558" s="438"/>
      <c r="HMP558" s="3"/>
      <c r="HMQ558" s="578"/>
      <c r="HMR558" s="3"/>
      <c r="HMS558" s="438"/>
      <c r="HMT558" s="3"/>
      <c r="HMU558" s="578"/>
      <c r="HMV558" s="3"/>
      <c r="HMW558" s="438"/>
      <c r="HMX558" s="3"/>
      <c r="HMY558" s="578"/>
      <c r="HMZ558" s="3"/>
      <c r="HNA558" s="438"/>
      <c r="HNB558" s="3"/>
      <c r="HNC558" s="578"/>
      <c r="HND558" s="3"/>
      <c r="HNE558" s="438"/>
      <c r="HNF558" s="3"/>
      <c r="HNG558" s="578"/>
      <c r="HNH558" s="3"/>
      <c r="HNI558" s="438"/>
      <c r="HNJ558" s="3"/>
      <c r="HNK558" s="578"/>
      <c r="HNL558" s="3"/>
      <c r="HNM558" s="438"/>
      <c r="HNN558" s="3"/>
      <c r="HNO558" s="578"/>
      <c r="HNP558" s="3"/>
      <c r="HNQ558" s="438"/>
      <c r="HNR558" s="3"/>
      <c r="HNS558" s="578"/>
      <c r="HNT558" s="3"/>
      <c r="HNU558" s="438"/>
      <c r="HNV558" s="3"/>
      <c r="HNW558" s="578"/>
      <c r="HNX558" s="3"/>
      <c r="HNY558" s="438"/>
      <c r="HNZ558" s="3"/>
      <c r="HOA558" s="578"/>
      <c r="HOB558" s="3"/>
      <c r="HOC558" s="438"/>
      <c r="HOD558" s="3"/>
      <c r="HOE558" s="578"/>
      <c r="HOF558" s="3"/>
      <c r="HOG558" s="438"/>
      <c r="HOH558" s="3"/>
      <c r="HOI558" s="578"/>
      <c r="HOJ558" s="3"/>
      <c r="HOK558" s="438"/>
      <c r="HOL558" s="3"/>
      <c r="HOM558" s="578"/>
      <c r="HON558" s="3"/>
      <c r="HOO558" s="438"/>
      <c r="HOP558" s="3"/>
      <c r="HOQ558" s="578"/>
      <c r="HOR558" s="3"/>
      <c r="HOS558" s="438"/>
      <c r="HOT558" s="3"/>
      <c r="HOU558" s="578"/>
      <c r="HOV558" s="3"/>
      <c r="HOW558" s="438"/>
      <c r="HOX558" s="3"/>
      <c r="HOY558" s="578"/>
      <c r="HOZ558" s="3"/>
      <c r="HPA558" s="438"/>
      <c r="HPB558" s="3"/>
      <c r="HPC558" s="578"/>
      <c r="HPD558" s="3"/>
      <c r="HPE558" s="438"/>
      <c r="HPF558" s="3"/>
      <c r="HPG558" s="578"/>
      <c r="HPH558" s="3"/>
      <c r="HPI558" s="438"/>
      <c r="HPJ558" s="3"/>
      <c r="HPK558" s="578"/>
      <c r="HPL558" s="3"/>
      <c r="HPM558" s="438"/>
      <c r="HPN558" s="3"/>
      <c r="HPO558" s="578"/>
      <c r="HPP558" s="3"/>
      <c r="HPQ558" s="438"/>
      <c r="HPR558" s="3"/>
      <c r="HPS558" s="578"/>
      <c r="HPT558" s="3"/>
      <c r="HPU558" s="438"/>
      <c r="HPV558" s="3"/>
      <c r="HPW558" s="578"/>
      <c r="HPX558" s="3"/>
      <c r="HPY558" s="438"/>
      <c r="HPZ558" s="3"/>
      <c r="HQA558" s="578"/>
      <c r="HQB558" s="3"/>
      <c r="HQC558" s="438"/>
      <c r="HQD558" s="3"/>
      <c r="HQE558" s="578"/>
      <c r="HQF558" s="3"/>
      <c r="HQG558" s="438"/>
      <c r="HQH558" s="3"/>
      <c r="HQI558" s="578"/>
      <c r="HQJ558" s="3"/>
      <c r="HQK558" s="438"/>
      <c r="HQL558" s="3"/>
      <c r="HQM558" s="578"/>
      <c r="HQN558" s="3"/>
      <c r="HQO558" s="438"/>
      <c r="HQP558" s="3"/>
      <c r="HQQ558" s="578"/>
      <c r="HQR558" s="3"/>
      <c r="HQS558" s="438"/>
      <c r="HQT558" s="3"/>
      <c r="HQU558" s="578"/>
      <c r="HQV558" s="3"/>
      <c r="HQW558" s="438"/>
      <c r="HQX558" s="3"/>
      <c r="HQY558" s="578"/>
      <c r="HQZ558" s="3"/>
      <c r="HRA558" s="438"/>
      <c r="HRB558" s="3"/>
      <c r="HRC558" s="578"/>
      <c r="HRD558" s="3"/>
      <c r="HRE558" s="438"/>
      <c r="HRF558" s="3"/>
      <c r="HRG558" s="578"/>
      <c r="HRH558" s="3"/>
      <c r="HRI558" s="438"/>
      <c r="HRJ558" s="3"/>
      <c r="HRK558" s="578"/>
      <c r="HRL558" s="3"/>
      <c r="HRM558" s="438"/>
      <c r="HRN558" s="3"/>
      <c r="HRO558" s="578"/>
      <c r="HRP558" s="3"/>
      <c r="HRQ558" s="438"/>
      <c r="HRR558" s="3"/>
      <c r="HRS558" s="578"/>
      <c r="HRT558" s="3"/>
      <c r="HRU558" s="438"/>
      <c r="HRV558" s="3"/>
      <c r="HRW558" s="578"/>
      <c r="HRX558" s="3"/>
      <c r="HRY558" s="438"/>
      <c r="HRZ558" s="3"/>
      <c r="HSA558" s="578"/>
      <c r="HSB558" s="3"/>
      <c r="HSC558" s="438"/>
      <c r="HSD558" s="3"/>
      <c r="HSE558" s="578"/>
      <c r="HSF558" s="3"/>
      <c r="HSG558" s="438"/>
      <c r="HSH558" s="3"/>
      <c r="HSI558" s="578"/>
      <c r="HSJ558" s="3"/>
      <c r="HSK558" s="438"/>
      <c r="HSL558" s="3"/>
      <c r="HSM558" s="578"/>
      <c r="HSN558" s="3"/>
      <c r="HSO558" s="438"/>
      <c r="HSP558" s="3"/>
      <c r="HSQ558" s="578"/>
      <c r="HSR558" s="3"/>
      <c r="HSS558" s="438"/>
      <c r="HST558" s="3"/>
      <c r="HSU558" s="578"/>
      <c r="HSV558" s="3"/>
      <c r="HSW558" s="438"/>
      <c r="HSX558" s="3"/>
      <c r="HSY558" s="578"/>
      <c r="HSZ558" s="3"/>
      <c r="HTA558" s="438"/>
      <c r="HTB558" s="3"/>
      <c r="HTC558" s="578"/>
      <c r="HTD558" s="3"/>
      <c r="HTE558" s="438"/>
      <c r="HTF558" s="3"/>
      <c r="HTG558" s="578"/>
      <c r="HTH558" s="3"/>
      <c r="HTI558" s="438"/>
      <c r="HTJ558" s="3"/>
      <c r="HTK558" s="578"/>
      <c r="HTL558" s="3"/>
      <c r="HTM558" s="438"/>
      <c r="HTN558" s="3"/>
      <c r="HTO558" s="578"/>
      <c r="HTP558" s="3"/>
      <c r="HTQ558" s="438"/>
      <c r="HTR558" s="3"/>
      <c r="HTS558" s="578"/>
      <c r="HTT558" s="3"/>
      <c r="HTU558" s="438"/>
      <c r="HTV558" s="3"/>
      <c r="HTW558" s="578"/>
      <c r="HTX558" s="3"/>
      <c r="HTY558" s="438"/>
      <c r="HTZ558" s="3"/>
      <c r="HUA558" s="578"/>
      <c r="HUB558" s="3"/>
      <c r="HUC558" s="438"/>
      <c r="HUD558" s="3"/>
      <c r="HUE558" s="578"/>
      <c r="HUF558" s="3"/>
      <c r="HUG558" s="438"/>
      <c r="HUH558" s="3"/>
      <c r="HUI558" s="578"/>
      <c r="HUJ558" s="3"/>
      <c r="HUK558" s="438"/>
      <c r="HUL558" s="3"/>
      <c r="HUM558" s="578"/>
      <c r="HUN558" s="3"/>
      <c r="HUO558" s="438"/>
      <c r="HUP558" s="3"/>
      <c r="HUQ558" s="578"/>
      <c r="HUR558" s="3"/>
      <c r="HUS558" s="438"/>
      <c r="HUT558" s="3"/>
      <c r="HUU558" s="578"/>
      <c r="HUV558" s="3"/>
      <c r="HUW558" s="438"/>
      <c r="HUX558" s="3"/>
      <c r="HUY558" s="578"/>
      <c r="HUZ558" s="3"/>
      <c r="HVA558" s="438"/>
      <c r="HVB558" s="3"/>
      <c r="HVC558" s="578"/>
      <c r="HVD558" s="3"/>
      <c r="HVE558" s="438"/>
      <c r="HVF558" s="3"/>
      <c r="HVG558" s="578"/>
      <c r="HVH558" s="3"/>
      <c r="HVI558" s="438"/>
      <c r="HVJ558" s="3"/>
      <c r="HVK558" s="578"/>
      <c r="HVL558" s="3"/>
      <c r="HVM558" s="438"/>
      <c r="HVN558" s="3"/>
      <c r="HVO558" s="578"/>
      <c r="HVP558" s="3"/>
      <c r="HVQ558" s="438"/>
      <c r="HVR558" s="3"/>
      <c r="HVS558" s="578"/>
      <c r="HVT558" s="3"/>
      <c r="HVU558" s="438"/>
      <c r="HVV558" s="3"/>
      <c r="HVW558" s="578"/>
      <c r="HVX558" s="3"/>
      <c r="HVY558" s="438"/>
      <c r="HVZ558" s="3"/>
      <c r="HWA558" s="578"/>
      <c r="HWB558" s="3"/>
      <c r="HWC558" s="438"/>
      <c r="HWD558" s="3"/>
      <c r="HWE558" s="578"/>
      <c r="HWF558" s="3"/>
      <c r="HWG558" s="438"/>
      <c r="HWH558" s="3"/>
      <c r="HWI558" s="578"/>
      <c r="HWJ558" s="3"/>
      <c r="HWK558" s="438"/>
      <c r="HWL558" s="3"/>
      <c r="HWM558" s="578"/>
      <c r="HWN558" s="3"/>
      <c r="HWO558" s="438"/>
      <c r="HWP558" s="3"/>
      <c r="HWQ558" s="578"/>
      <c r="HWR558" s="3"/>
      <c r="HWS558" s="438"/>
      <c r="HWT558" s="3"/>
      <c r="HWU558" s="578"/>
      <c r="HWV558" s="3"/>
      <c r="HWW558" s="438"/>
      <c r="HWX558" s="3"/>
      <c r="HWY558" s="578"/>
      <c r="HWZ558" s="3"/>
      <c r="HXA558" s="438"/>
      <c r="HXB558" s="3"/>
      <c r="HXC558" s="578"/>
      <c r="HXD558" s="3"/>
      <c r="HXE558" s="438"/>
      <c r="HXF558" s="3"/>
      <c r="HXG558" s="578"/>
      <c r="HXH558" s="3"/>
      <c r="HXI558" s="438"/>
      <c r="HXJ558" s="3"/>
      <c r="HXK558" s="578"/>
      <c r="HXL558" s="3"/>
      <c r="HXM558" s="438"/>
      <c r="HXN558" s="3"/>
      <c r="HXO558" s="578"/>
      <c r="HXP558" s="3"/>
      <c r="HXQ558" s="438"/>
      <c r="HXR558" s="3"/>
      <c r="HXS558" s="578"/>
      <c r="HXT558" s="3"/>
      <c r="HXU558" s="438"/>
      <c r="HXV558" s="3"/>
      <c r="HXW558" s="578"/>
      <c r="HXX558" s="3"/>
      <c r="HXY558" s="438"/>
      <c r="HXZ558" s="3"/>
      <c r="HYA558" s="578"/>
      <c r="HYB558" s="3"/>
      <c r="HYC558" s="438"/>
      <c r="HYD558" s="3"/>
      <c r="HYE558" s="578"/>
      <c r="HYF558" s="3"/>
      <c r="HYG558" s="438"/>
      <c r="HYH558" s="3"/>
      <c r="HYI558" s="578"/>
      <c r="HYJ558" s="3"/>
      <c r="HYK558" s="438"/>
      <c r="HYL558" s="3"/>
      <c r="HYM558" s="578"/>
      <c r="HYN558" s="3"/>
      <c r="HYO558" s="438"/>
      <c r="HYP558" s="3"/>
      <c r="HYQ558" s="578"/>
      <c r="HYR558" s="3"/>
      <c r="HYS558" s="438"/>
      <c r="HYT558" s="3"/>
      <c r="HYU558" s="578"/>
      <c r="HYV558" s="3"/>
      <c r="HYW558" s="438"/>
      <c r="HYX558" s="3"/>
      <c r="HYY558" s="578"/>
      <c r="HYZ558" s="3"/>
      <c r="HZA558" s="438"/>
      <c r="HZB558" s="3"/>
      <c r="HZC558" s="578"/>
      <c r="HZD558" s="3"/>
      <c r="HZE558" s="438"/>
      <c r="HZF558" s="3"/>
      <c r="HZG558" s="578"/>
      <c r="HZH558" s="3"/>
      <c r="HZI558" s="438"/>
      <c r="HZJ558" s="3"/>
      <c r="HZK558" s="578"/>
      <c r="HZL558" s="3"/>
      <c r="HZM558" s="438"/>
      <c r="HZN558" s="3"/>
      <c r="HZO558" s="578"/>
      <c r="HZP558" s="3"/>
      <c r="HZQ558" s="438"/>
      <c r="HZR558" s="3"/>
      <c r="HZS558" s="578"/>
      <c r="HZT558" s="3"/>
      <c r="HZU558" s="438"/>
      <c r="HZV558" s="3"/>
      <c r="HZW558" s="578"/>
      <c r="HZX558" s="3"/>
      <c r="HZY558" s="438"/>
      <c r="HZZ558" s="3"/>
      <c r="IAA558" s="578"/>
      <c r="IAB558" s="3"/>
      <c r="IAC558" s="438"/>
      <c r="IAD558" s="3"/>
      <c r="IAE558" s="578"/>
      <c r="IAF558" s="3"/>
      <c r="IAG558" s="438"/>
      <c r="IAH558" s="3"/>
      <c r="IAI558" s="578"/>
      <c r="IAJ558" s="3"/>
      <c r="IAK558" s="438"/>
      <c r="IAL558" s="3"/>
      <c r="IAM558" s="578"/>
      <c r="IAN558" s="3"/>
      <c r="IAO558" s="438"/>
      <c r="IAP558" s="3"/>
      <c r="IAQ558" s="578"/>
      <c r="IAR558" s="3"/>
      <c r="IAS558" s="438"/>
      <c r="IAT558" s="3"/>
      <c r="IAU558" s="578"/>
      <c r="IAV558" s="3"/>
      <c r="IAW558" s="438"/>
      <c r="IAX558" s="3"/>
      <c r="IAY558" s="578"/>
      <c r="IAZ558" s="3"/>
      <c r="IBA558" s="438"/>
      <c r="IBB558" s="3"/>
      <c r="IBC558" s="578"/>
      <c r="IBD558" s="3"/>
      <c r="IBE558" s="438"/>
      <c r="IBF558" s="3"/>
      <c r="IBG558" s="578"/>
      <c r="IBH558" s="3"/>
      <c r="IBI558" s="438"/>
      <c r="IBJ558" s="3"/>
      <c r="IBK558" s="578"/>
      <c r="IBL558" s="3"/>
      <c r="IBM558" s="438"/>
      <c r="IBN558" s="3"/>
      <c r="IBO558" s="578"/>
      <c r="IBP558" s="3"/>
      <c r="IBQ558" s="438"/>
      <c r="IBR558" s="3"/>
      <c r="IBS558" s="578"/>
      <c r="IBT558" s="3"/>
      <c r="IBU558" s="438"/>
      <c r="IBV558" s="3"/>
      <c r="IBW558" s="578"/>
      <c r="IBX558" s="3"/>
      <c r="IBY558" s="438"/>
      <c r="IBZ558" s="3"/>
      <c r="ICA558" s="578"/>
      <c r="ICB558" s="3"/>
      <c r="ICC558" s="438"/>
      <c r="ICD558" s="3"/>
      <c r="ICE558" s="578"/>
      <c r="ICF558" s="3"/>
      <c r="ICG558" s="438"/>
      <c r="ICH558" s="3"/>
      <c r="ICI558" s="578"/>
      <c r="ICJ558" s="3"/>
      <c r="ICK558" s="438"/>
      <c r="ICL558" s="3"/>
      <c r="ICM558" s="578"/>
      <c r="ICN558" s="3"/>
      <c r="ICO558" s="438"/>
      <c r="ICP558" s="3"/>
      <c r="ICQ558" s="578"/>
      <c r="ICR558" s="3"/>
      <c r="ICS558" s="438"/>
      <c r="ICT558" s="3"/>
      <c r="ICU558" s="578"/>
      <c r="ICV558" s="3"/>
      <c r="ICW558" s="438"/>
      <c r="ICX558" s="3"/>
      <c r="ICY558" s="578"/>
      <c r="ICZ558" s="3"/>
      <c r="IDA558" s="438"/>
      <c r="IDB558" s="3"/>
      <c r="IDC558" s="578"/>
      <c r="IDD558" s="3"/>
      <c r="IDE558" s="438"/>
      <c r="IDF558" s="3"/>
      <c r="IDG558" s="578"/>
      <c r="IDH558" s="3"/>
      <c r="IDI558" s="438"/>
      <c r="IDJ558" s="3"/>
      <c r="IDK558" s="578"/>
      <c r="IDL558" s="3"/>
      <c r="IDM558" s="438"/>
      <c r="IDN558" s="3"/>
      <c r="IDO558" s="578"/>
      <c r="IDP558" s="3"/>
      <c r="IDQ558" s="438"/>
      <c r="IDR558" s="3"/>
      <c r="IDS558" s="578"/>
      <c r="IDT558" s="3"/>
      <c r="IDU558" s="438"/>
      <c r="IDV558" s="3"/>
      <c r="IDW558" s="578"/>
      <c r="IDX558" s="3"/>
      <c r="IDY558" s="438"/>
      <c r="IDZ558" s="3"/>
      <c r="IEA558" s="578"/>
      <c r="IEB558" s="3"/>
      <c r="IEC558" s="438"/>
      <c r="IED558" s="3"/>
      <c r="IEE558" s="578"/>
      <c r="IEF558" s="3"/>
      <c r="IEG558" s="438"/>
      <c r="IEH558" s="3"/>
      <c r="IEI558" s="578"/>
      <c r="IEJ558" s="3"/>
      <c r="IEK558" s="438"/>
      <c r="IEL558" s="3"/>
      <c r="IEM558" s="578"/>
      <c r="IEN558" s="3"/>
      <c r="IEO558" s="438"/>
      <c r="IEP558" s="3"/>
      <c r="IEQ558" s="578"/>
      <c r="IER558" s="3"/>
      <c r="IES558" s="438"/>
      <c r="IET558" s="3"/>
      <c r="IEU558" s="578"/>
      <c r="IEV558" s="3"/>
      <c r="IEW558" s="438"/>
      <c r="IEX558" s="3"/>
      <c r="IEY558" s="578"/>
      <c r="IEZ558" s="3"/>
      <c r="IFA558" s="438"/>
      <c r="IFB558" s="3"/>
      <c r="IFC558" s="578"/>
      <c r="IFD558" s="3"/>
      <c r="IFE558" s="438"/>
      <c r="IFF558" s="3"/>
      <c r="IFG558" s="578"/>
      <c r="IFH558" s="3"/>
      <c r="IFI558" s="438"/>
      <c r="IFJ558" s="3"/>
      <c r="IFK558" s="578"/>
      <c r="IFL558" s="3"/>
      <c r="IFM558" s="438"/>
      <c r="IFN558" s="3"/>
      <c r="IFO558" s="578"/>
      <c r="IFP558" s="3"/>
      <c r="IFQ558" s="438"/>
      <c r="IFR558" s="3"/>
      <c r="IFS558" s="578"/>
      <c r="IFT558" s="3"/>
      <c r="IFU558" s="438"/>
      <c r="IFV558" s="3"/>
      <c r="IFW558" s="578"/>
      <c r="IFX558" s="3"/>
      <c r="IFY558" s="438"/>
      <c r="IFZ558" s="3"/>
      <c r="IGA558" s="578"/>
      <c r="IGB558" s="3"/>
      <c r="IGC558" s="438"/>
      <c r="IGD558" s="3"/>
      <c r="IGE558" s="578"/>
      <c r="IGF558" s="3"/>
      <c r="IGG558" s="438"/>
      <c r="IGH558" s="3"/>
      <c r="IGI558" s="578"/>
      <c r="IGJ558" s="3"/>
      <c r="IGK558" s="438"/>
      <c r="IGL558" s="3"/>
      <c r="IGM558" s="578"/>
      <c r="IGN558" s="3"/>
      <c r="IGO558" s="438"/>
      <c r="IGP558" s="3"/>
      <c r="IGQ558" s="578"/>
      <c r="IGR558" s="3"/>
      <c r="IGS558" s="438"/>
      <c r="IGT558" s="3"/>
      <c r="IGU558" s="578"/>
      <c r="IGV558" s="3"/>
      <c r="IGW558" s="438"/>
      <c r="IGX558" s="3"/>
      <c r="IGY558" s="578"/>
      <c r="IGZ558" s="3"/>
      <c r="IHA558" s="438"/>
      <c r="IHB558" s="3"/>
      <c r="IHC558" s="578"/>
      <c r="IHD558" s="3"/>
      <c r="IHE558" s="438"/>
      <c r="IHF558" s="3"/>
      <c r="IHG558" s="578"/>
      <c r="IHH558" s="3"/>
      <c r="IHI558" s="438"/>
      <c r="IHJ558" s="3"/>
      <c r="IHK558" s="578"/>
      <c r="IHL558" s="3"/>
      <c r="IHM558" s="438"/>
      <c r="IHN558" s="3"/>
      <c r="IHO558" s="578"/>
      <c r="IHP558" s="3"/>
      <c r="IHQ558" s="438"/>
      <c r="IHR558" s="3"/>
      <c r="IHS558" s="578"/>
      <c r="IHT558" s="3"/>
      <c r="IHU558" s="438"/>
      <c r="IHV558" s="3"/>
      <c r="IHW558" s="578"/>
      <c r="IHX558" s="3"/>
      <c r="IHY558" s="438"/>
      <c r="IHZ558" s="3"/>
      <c r="IIA558" s="578"/>
      <c r="IIB558" s="3"/>
      <c r="IIC558" s="438"/>
      <c r="IID558" s="3"/>
      <c r="IIE558" s="578"/>
      <c r="IIF558" s="3"/>
      <c r="IIG558" s="438"/>
      <c r="IIH558" s="3"/>
      <c r="III558" s="578"/>
      <c r="IIJ558" s="3"/>
      <c r="IIK558" s="438"/>
      <c r="IIL558" s="3"/>
      <c r="IIM558" s="578"/>
      <c r="IIN558" s="3"/>
      <c r="IIO558" s="438"/>
      <c r="IIP558" s="3"/>
      <c r="IIQ558" s="578"/>
      <c r="IIR558" s="3"/>
      <c r="IIS558" s="438"/>
      <c r="IIT558" s="3"/>
      <c r="IIU558" s="578"/>
      <c r="IIV558" s="3"/>
      <c r="IIW558" s="438"/>
      <c r="IIX558" s="3"/>
      <c r="IIY558" s="578"/>
      <c r="IIZ558" s="3"/>
      <c r="IJA558" s="438"/>
      <c r="IJB558" s="3"/>
      <c r="IJC558" s="578"/>
      <c r="IJD558" s="3"/>
      <c r="IJE558" s="438"/>
      <c r="IJF558" s="3"/>
      <c r="IJG558" s="578"/>
      <c r="IJH558" s="3"/>
      <c r="IJI558" s="438"/>
      <c r="IJJ558" s="3"/>
      <c r="IJK558" s="578"/>
      <c r="IJL558" s="3"/>
      <c r="IJM558" s="438"/>
      <c r="IJN558" s="3"/>
      <c r="IJO558" s="578"/>
      <c r="IJP558" s="3"/>
      <c r="IJQ558" s="438"/>
      <c r="IJR558" s="3"/>
      <c r="IJS558" s="578"/>
      <c r="IJT558" s="3"/>
      <c r="IJU558" s="438"/>
      <c r="IJV558" s="3"/>
      <c r="IJW558" s="578"/>
      <c r="IJX558" s="3"/>
      <c r="IJY558" s="438"/>
      <c r="IJZ558" s="3"/>
      <c r="IKA558" s="578"/>
      <c r="IKB558" s="3"/>
      <c r="IKC558" s="438"/>
      <c r="IKD558" s="3"/>
      <c r="IKE558" s="578"/>
      <c r="IKF558" s="3"/>
      <c r="IKG558" s="438"/>
      <c r="IKH558" s="3"/>
      <c r="IKI558" s="578"/>
      <c r="IKJ558" s="3"/>
      <c r="IKK558" s="438"/>
      <c r="IKL558" s="3"/>
      <c r="IKM558" s="578"/>
      <c r="IKN558" s="3"/>
      <c r="IKO558" s="438"/>
      <c r="IKP558" s="3"/>
      <c r="IKQ558" s="578"/>
      <c r="IKR558" s="3"/>
      <c r="IKS558" s="438"/>
      <c r="IKT558" s="3"/>
      <c r="IKU558" s="578"/>
      <c r="IKV558" s="3"/>
      <c r="IKW558" s="438"/>
      <c r="IKX558" s="3"/>
      <c r="IKY558" s="578"/>
      <c r="IKZ558" s="3"/>
      <c r="ILA558" s="438"/>
      <c r="ILB558" s="3"/>
      <c r="ILC558" s="578"/>
      <c r="ILD558" s="3"/>
      <c r="ILE558" s="438"/>
      <c r="ILF558" s="3"/>
      <c r="ILG558" s="578"/>
      <c r="ILH558" s="3"/>
      <c r="ILI558" s="438"/>
      <c r="ILJ558" s="3"/>
      <c r="ILK558" s="578"/>
      <c r="ILL558" s="3"/>
      <c r="ILM558" s="438"/>
      <c r="ILN558" s="3"/>
      <c r="ILO558" s="578"/>
      <c r="ILP558" s="3"/>
      <c r="ILQ558" s="438"/>
      <c r="ILR558" s="3"/>
      <c r="ILS558" s="578"/>
      <c r="ILT558" s="3"/>
      <c r="ILU558" s="438"/>
      <c r="ILV558" s="3"/>
      <c r="ILW558" s="578"/>
      <c r="ILX558" s="3"/>
      <c r="ILY558" s="438"/>
      <c r="ILZ558" s="3"/>
      <c r="IMA558" s="578"/>
      <c r="IMB558" s="3"/>
      <c r="IMC558" s="438"/>
      <c r="IMD558" s="3"/>
      <c r="IME558" s="578"/>
      <c r="IMF558" s="3"/>
      <c r="IMG558" s="438"/>
      <c r="IMH558" s="3"/>
      <c r="IMI558" s="578"/>
      <c r="IMJ558" s="3"/>
      <c r="IMK558" s="438"/>
      <c r="IML558" s="3"/>
      <c r="IMM558" s="578"/>
      <c r="IMN558" s="3"/>
      <c r="IMO558" s="438"/>
      <c r="IMP558" s="3"/>
      <c r="IMQ558" s="578"/>
      <c r="IMR558" s="3"/>
      <c r="IMS558" s="438"/>
      <c r="IMT558" s="3"/>
      <c r="IMU558" s="578"/>
      <c r="IMV558" s="3"/>
      <c r="IMW558" s="438"/>
      <c r="IMX558" s="3"/>
      <c r="IMY558" s="578"/>
      <c r="IMZ558" s="3"/>
      <c r="INA558" s="438"/>
      <c r="INB558" s="3"/>
      <c r="INC558" s="578"/>
      <c r="IND558" s="3"/>
      <c r="INE558" s="438"/>
      <c r="INF558" s="3"/>
      <c r="ING558" s="578"/>
      <c r="INH558" s="3"/>
      <c r="INI558" s="438"/>
      <c r="INJ558" s="3"/>
      <c r="INK558" s="578"/>
      <c r="INL558" s="3"/>
      <c r="INM558" s="438"/>
      <c r="INN558" s="3"/>
      <c r="INO558" s="578"/>
      <c r="INP558" s="3"/>
      <c r="INQ558" s="438"/>
      <c r="INR558" s="3"/>
      <c r="INS558" s="578"/>
      <c r="INT558" s="3"/>
      <c r="INU558" s="438"/>
      <c r="INV558" s="3"/>
      <c r="INW558" s="578"/>
      <c r="INX558" s="3"/>
      <c r="INY558" s="438"/>
      <c r="INZ558" s="3"/>
      <c r="IOA558" s="578"/>
      <c r="IOB558" s="3"/>
      <c r="IOC558" s="438"/>
      <c r="IOD558" s="3"/>
      <c r="IOE558" s="578"/>
      <c r="IOF558" s="3"/>
      <c r="IOG558" s="438"/>
      <c r="IOH558" s="3"/>
      <c r="IOI558" s="578"/>
      <c r="IOJ558" s="3"/>
      <c r="IOK558" s="438"/>
      <c r="IOL558" s="3"/>
      <c r="IOM558" s="578"/>
      <c r="ION558" s="3"/>
      <c r="IOO558" s="438"/>
      <c r="IOP558" s="3"/>
      <c r="IOQ558" s="578"/>
      <c r="IOR558" s="3"/>
      <c r="IOS558" s="438"/>
      <c r="IOT558" s="3"/>
      <c r="IOU558" s="578"/>
      <c r="IOV558" s="3"/>
      <c r="IOW558" s="438"/>
      <c r="IOX558" s="3"/>
      <c r="IOY558" s="578"/>
      <c r="IOZ558" s="3"/>
      <c r="IPA558" s="438"/>
      <c r="IPB558" s="3"/>
      <c r="IPC558" s="578"/>
      <c r="IPD558" s="3"/>
      <c r="IPE558" s="438"/>
      <c r="IPF558" s="3"/>
      <c r="IPG558" s="578"/>
      <c r="IPH558" s="3"/>
      <c r="IPI558" s="438"/>
      <c r="IPJ558" s="3"/>
      <c r="IPK558" s="578"/>
      <c r="IPL558" s="3"/>
      <c r="IPM558" s="438"/>
      <c r="IPN558" s="3"/>
      <c r="IPO558" s="578"/>
      <c r="IPP558" s="3"/>
      <c r="IPQ558" s="438"/>
      <c r="IPR558" s="3"/>
      <c r="IPS558" s="578"/>
      <c r="IPT558" s="3"/>
      <c r="IPU558" s="438"/>
      <c r="IPV558" s="3"/>
      <c r="IPW558" s="578"/>
      <c r="IPX558" s="3"/>
      <c r="IPY558" s="438"/>
      <c r="IPZ558" s="3"/>
      <c r="IQA558" s="578"/>
      <c r="IQB558" s="3"/>
      <c r="IQC558" s="438"/>
      <c r="IQD558" s="3"/>
      <c r="IQE558" s="578"/>
      <c r="IQF558" s="3"/>
      <c r="IQG558" s="438"/>
      <c r="IQH558" s="3"/>
      <c r="IQI558" s="578"/>
      <c r="IQJ558" s="3"/>
      <c r="IQK558" s="438"/>
      <c r="IQL558" s="3"/>
      <c r="IQM558" s="578"/>
      <c r="IQN558" s="3"/>
      <c r="IQO558" s="438"/>
      <c r="IQP558" s="3"/>
      <c r="IQQ558" s="578"/>
      <c r="IQR558" s="3"/>
      <c r="IQS558" s="438"/>
      <c r="IQT558" s="3"/>
      <c r="IQU558" s="578"/>
      <c r="IQV558" s="3"/>
      <c r="IQW558" s="438"/>
      <c r="IQX558" s="3"/>
      <c r="IQY558" s="578"/>
      <c r="IQZ558" s="3"/>
      <c r="IRA558" s="438"/>
      <c r="IRB558" s="3"/>
      <c r="IRC558" s="578"/>
      <c r="IRD558" s="3"/>
      <c r="IRE558" s="438"/>
      <c r="IRF558" s="3"/>
      <c r="IRG558" s="578"/>
      <c r="IRH558" s="3"/>
      <c r="IRI558" s="438"/>
      <c r="IRJ558" s="3"/>
      <c r="IRK558" s="578"/>
      <c r="IRL558" s="3"/>
      <c r="IRM558" s="438"/>
      <c r="IRN558" s="3"/>
      <c r="IRO558" s="578"/>
      <c r="IRP558" s="3"/>
      <c r="IRQ558" s="438"/>
      <c r="IRR558" s="3"/>
      <c r="IRS558" s="578"/>
      <c r="IRT558" s="3"/>
      <c r="IRU558" s="438"/>
      <c r="IRV558" s="3"/>
      <c r="IRW558" s="578"/>
      <c r="IRX558" s="3"/>
      <c r="IRY558" s="438"/>
      <c r="IRZ558" s="3"/>
      <c r="ISA558" s="578"/>
      <c r="ISB558" s="3"/>
      <c r="ISC558" s="438"/>
      <c r="ISD558" s="3"/>
      <c r="ISE558" s="578"/>
      <c r="ISF558" s="3"/>
      <c r="ISG558" s="438"/>
      <c r="ISH558" s="3"/>
      <c r="ISI558" s="578"/>
      <c r="ISJ558" s="3"/>
      <c r="ISK558" s="438"/>
      <c r="ISL558" s="3"/>
      <c r="ISM558" s="578"/>
      <c r="ISN558" s="3"/>
      <c r="ISO558" s="438"/>
      <c r="ISP558" s="3"/>
      <c r="ISQ558" s="578"/>
      <c r="ISR558" s="3"/>
      <c r="ISS558" s="438"/>
      <c r="IST558" s="3"/>
      <c r="ISU558" s="578"/>
      <c r="ISV558" s="3"/>
      <c r="ISW558" s="438"/>
      <c r="ISX558" s="3"/>
      <c r="ISY558" s="578"/>
      <c r="ISZ558" s="3"/>
      <c r="ITA558" s="438"/>
      <c r="ITB558" s="3"/>
      <c r="ITC558" s="578"/>
      <c r="ITD558" s="3"/>
      <c r="ITE558" s="438"/>
      <c r="ITF558" s="3"/>
      <c r="ITG558" s="578"/>
      <c r="ITH558" s="3"/>
      <c r="ITI558" s="438"/>
      <c r="ITJ558" s="3"/>
      <c r="ITK558" s="578"/>
      <c r="ITL558" s="3"/>
      <c r="ITM558" s="438"/>
      <c r="ITN558" s="3"/>
      <c r="ITO558" s="578"/>
      <c r="ITP558" s="3"/>
      <c r="ITQ558" s="438"/>
      <c r="ITR558" s="3"/>
      <c r="ITS558" s="578"/>
      <c r="ITT558" s="3"/>
      <c r="ITU558" s="438"/>
      <c r="ITV558" s="3"/>
      <c r="ITW558" s="578"/>
      <c r="ITX558" s="3"/>
      <c r="ITY558" s="438"/>
      <c r="ITZ558" s="3"/>
      <c r="IUA558" s="578"/>
      <c r="IUB558" s="3"/>
      <c r="IUC558" s="438"/>
      <c r="IUD558" s="3"/>
      <c r="IUE558" s="578"/>
      <c r="IUF558" s="3"/>
      <c r="IUG558" s="438"/>
      <c r="IUH558" s="3"/>
      <c r="IUI558" s="578"/>
      <c r="IUJ558" s="3"/>
      <c r="IUK558" s="438"/>
      <c r="IUL558" s="3"/>
      <c r="IUM558" s="578"/>
      <c r="IUN558" s="3"/>
      <c r="IUO558" s="438"/>
      <c r="IUP558" s="3"/>
      <c r="IUQ558" s="578"/>
      <c r="IUR558" s="3"/>
      <c r="IUS558" s="438"/>
      <c r="IUT558" s="3"/>
      <c r="IUU558" s="578"/>
      <c r="IUV558" s="3"/>
      <c r="IUW558" s="438"/>
      <c r="IUX558" s="3"/>
      <c r="IUY558" s="578"/>
      <c r="IUZ558" s="3"/>
      <c r="IVA558" s="438"/>
      <c r="IVB558" s="3"/>
      <c r="IVC558" s="578"/>
      <c r="IVD558" s="3"/>
      <c r="IVE558" s="438"/>
      <c r="IVF558" s="3"/>
      <c r="IVG558" s="578"/>
      <c r="IVH558" s="3"/>
      <c r="IVI558" s="438"/>
      <c r="IVJ558" s="3"/>
      <c r="IVK558" s="578"/>
      <c r="IVL558" s="3"/>
      <c r="IVM558" s="438"/>
      <c r="IVN558" s="3"/>
      <c r="IVO558" s="578"/>
      <c r="IVP558" s="3"/>
      <c r="IVQ558" s="438"/>
      <c r="IVR558" s="3"/>
      <c r="IVS558" s="578"/>
      <c r="IVT558" s="3"/>
      <c r="IVU558" s="438"/>
      <c r="IVV558" s="3"/>
      <c r="IVW558" s="578"/>
      <c r="IVX558" s="3"/>
      <c r="IVY558" s="438"/>
      <c r="IVZ558" s="3"/>
      <c r="IWA558" s="578"/>
      <c r="IWB558" s="3"/>
      <c r="IWC558" s="438"/>
      <c r="IWD558" s="3"/>
      <c r="IWE558" s="578"/>
      <c r="IWF558" s="3"/>
      <c r="IWG558" s="438"/>
      <c r="IWH558" s="3"/>
      <c r="IWI558" s="578"/>
      <c r="IWJ558" s="3"/>
      <c r="IWK558" s="438"/>
      <c r="IWL558" s="3"/>
      <c r="IWM558" s="578"/>
      <c r="IWN558" s="3"/>
      <c r="IWO558" s="438"/>
      <c r="IWP558" s="3"/>
      <c r="IWQ558" s="578"/>
      <c r="IWR558" s="3"/>
      <c r="IWS558" s="438"/>
      <c r="IWT558" s="3"/>
      <c r="IWU558" s="578"/>
      <c r="IWV558" s="3"/>
      <c r="IWW558" s="438"/>
      <c r="IWX558" s="3"/>
      <c r="IWY558" s="578"/>
      <c r="IWZ558" s="3"/>
      <c r="IXA558" s="438"/>
      <c r="IXB558" s="3"/>
      <c r="IXC558" s="578"/>
      <c r="IXD558" s="3"/>
      <c r="IXE558" s="438"/>
      <c r="IXF558" s="3"/>
      <c r="IXG558" s="578"/>
      <c r="IXH558" s="3"/>
      <c r="IXI558" s="438"/>
      <c r="IXJ558" s="3"/>
      <c r="IXK558" s="578"/>
      <c r="IXL558" s="3"/>
      <c r="IXM558" s="438"/>
      <c r="IXN558" s="3"/>
      <c r="IXO558" s="578"/>
      <c r="IXP558" s="3"/>
      <c r="IXQ558" s="438"/>
      <c r="IXR558" s="3"/>
      <c r="IXS558" s="578"/>
      <c r="IXT558" s="3"/>
      <c r="IXU558" s="438"/>
      <c r="IXV558" s="3"/>
      <c r="IXW558" s="578"/>
      <c r="IXX558" s="3"/>
      <c r="IXY558" s="438"/>
      <c r="IXZ558" s="3"/>
      <c r="IYA558" s="578"/>
      <c r="IYB558" s="3"/>
      <c r="IYC558" s="438"/>
      <c r="IYD558" s="3"/>
      <c r="IYE558" s="578"/>
      <c r="IYF558" s="3"/>
      <c r="IYG558" s="438"/>
      <c r="IYH558" s="3"/>
      <c r="IYI558" s="578"/>
      <c r="IYJ558" s="3"/>
      <c r="IYK558" s="438"/>
      <c r="IYL558" s="3"/>
      <c r="IYM558" s="578"/>
      <c r="IYN558" s="3"/>
      <c r="IYO558" s="438"/>
      <c r="IYP558" s="3"/>
      <c r="IYQ558" s="578"/>
      <c r="IYR558" s="3"/>
      <c r="IYS558" s="438"/>
      <c r="IYT558" s="3"/>
      <c r="IYU558" s="578"/>
      <c r="IYV558" s="3"/>
      <c r="IYW558" s="438"/>
      <c r="IYX558" s="3"/>
      <c r="IYY558" s="578"/>
      <c r="IYZ558" s="3"/>
      <c r="IZA558" s="438"/>
      <c r="IZB558" s="3"/>
      <c r="IZC558" s="578"/>
      <c r="IZD558" s="3"/>
      <c r="IZE558" s="438"/>
      <c r="IZF558" s="3"/>
      <c r="IZG558" s="578"/>
      <c r="IZH558" s="3"/>
      <c r="IZI558" s="438"/>
      <c r="IZJ558" s="3"/>
      <c r="IZK558" s="578"/>
      <c r="IZL558" s="3"/>
      <c r="IZM558" s="438"/>
      <c r="IZN558" s="3"/>
      <c r="IZO558" s="578"/>
      <c r="IZP558" s="3"/>
      <c r="IZQ558" s="438"/>
      <c r="IZR558" s="3"/>
      <c r="IZS558" s="578"/>
      <c r="IZT558" s="3"/>
      <c r="IZU558" s="438"/>
      <c r="IZV558" s="3"/>
      <c r="IZW558" s="578"/>
      <c r="IZX558" s="3"/>
      <c r="IZY558" s="438"/>
      <c r="IZZ558" s="3"/>
      <c r="JAA558" s="578"/>
      <c r="JAB558" s="3"/>
      <c r="JAC558" s="438"/>
      <c r="JAD558" s="3"/>
      <c r="JAE558" s="578"/>
      <c r="JAF558" s="3"/>
      <c r="JAG558" s="438"/>
      <c r="JAH558" s="3"/>
      <c r="JAI558" s="578"/>
      <c r="JAJ558" s="3"/>
      <c r="JAK558" s="438"/>
      <c r="JAL558" s="3"/>
      <c r="JAM558" s="578"/>
      <c r="JAN558" s="3"/>
      <c r="JAO558" s="438"/>
      <c r="JAP558" s="3"/>
      <c r="JAQ558" s="578"/>
      <c r="JAR558" s="3"/>
      <c r="JAS558" s="438"/>
      <c r="JAT558" s="3"/>
      <c r="JAU558" s="578"/>
      <c r="JAV558" s="3"/>
      <c r="JAW558" s="438"/>
      <c r="JAX558" s="3"/>
      <c r="JAY558" s="578"/>
      <c r="JAZ558" s="3"/>
      <c r="JBA558" s="438"/>
      <c r="JBB558" s="3"/>
      <c r="JBC558" s="578"/>
      <c r="JBD558" s="3"/>
      <c r="JBE558" s="438"/>
      <c r="JBF558" s="3"/>
      <c r="JBG558" s="578"/>
      <c r="JBH558" s="3"/>
      <c r="JBI558" s="438"/>
      <c r="JBJ558" s="3"/>
      <c r="JBK558" s="578"/>
      <c r="JBL558" s="3"/>
      <c r="JBM558" s="438"/>
      <c r="JBN558" s="3"/>
      <c r="JBO558" s="578"/>
      <c r="JBP558" s="3"/>
      <c r="JBQ558" s="438"/>
      <c r="JBR558" s="3"/>
      <c r="JBS558" s="578"/>
      <c r="JBT558" s="3"/>
      <c r="JBU558" s="438"/>
      <c r="JBV558" s="3"/>
      <c r="JBW558" s="578"/>
      <c r="JBX558" s="3"/>
      <c r="JBY558" s="438"/>
      <c r="JBZ558" s="3"/>
      <c r="JCA558" s="578"/>
      <c r="JCB558" s="3"/>
      <c r="JCC558" s="438"/>
      <c r="JCD558" s="3"/>
      <c r="JCE558" s="578"/>
      <c r="JCF558" s="3"/>
      <c r="JCG558" s="438"/>
      <c r="JCH558" s="3"/>
      <c r="JCI558" s="578"/>
      <c r="JCJ558" s="3"/>
      <c r="JCK558" s="438"/>
      <c r="JCL558" s="3"/>
      <c r="JCM558" s="578"/>
      <c r="JCN558" s="3"/>
      <c r="JCO558" s="438"/>
      <c r="JCP558" s="3"/>
      <c r="JCQ558" s="578"/>
      <c r="JCR558" s="3"/>
      <c r="JCS558" s="438"/>
      <c r="JCT558" s="3"/>
      <c r="JCU558" s="578"/>
      <c r="JCV558" s="3"/>
      <c r="JCW558" s="438"/>
      <c r="JCX558" s="3"/>
      <c r="JCY558" s="578"/>
      <c r="JCZ558" s="3"/>
      <c r="JDA558" s="438"/>
      <c r="JDB558" s="3"/>
      <c r="JDC558" s="578"/>
      <c r="JDD558" s="3"/>
      <c r="JDE558" s="438"/>
      <c r="JDF558" s="3"/>
      <c r="JDG558" s="578"/>
      <c r="JDH558" s="3"/>
      <c r="JDI558" s="438"/>
      <c r="JDJ558" s="3"/>
      <c r="JDK558" s="578"/>
      <c r="JDL558" s="3"/>
      <c r="JDM558" s="438"/>
      <c r="JDN558" s="3"/>
      <c r="JDO558" s="578"/>
      <c r="JDP558" s="3"/>
      <c r="JDQ558" s="438"/>
      <c r="JDR558" s="3"/>
      <c r="JDS558" s="578"/>
      <c r="JDT558" s="3"/>
      <c r="JDU558" s="438"/>
      <c r="JDV558" s="3"/>
      <c r="JDW558" s="578"/>
      <c r="JDX558" s="3"/>
      <c r="JDY558" s="438"/>
      <c r="JDZ558" s="3"/>
      <c r="JEA558" s="578"/>
      <c r="JEB558" s="3"/>
      <c r="JEC558" s="438"/>
      <c r="JED558" s="3"/>
      <c r="JEE558" s="578"/>
      <c r="JEF558" s="3"/>
      <c r="JEG558" s="438"/>
      <c r="JEH558" s="3"/>
      <c r="JEI558" s="578"/>
      <c r="JEJ558" s="3"/>
      <c r="JEK558" s="438"/>
      <c r="JEL558" s="3"/>
      <c r="JEM558" s="578"/>
      <c r="JEN558" s="3"/>
      <c r="JEO558" s="438"/>
      <c r="JEP558" s="3"/>
      <c r="JEQ558" s="578"/>
      <c r="JER558" s="3"/>
      <c r="JES558" s="438"/>
      <c r="JET558" s="3"/>
      <c r="JEU558" s="578"/>
      <c r="JEV558" s="3"/>
      <c r="JEW558" s="438"/>
      <c r="JEX558" s="3"/>
      <c r="JEY558" s="578"/>
      <c r="JEZ558" s="3"/>
      <c r="JFA558" s="438"/>
      <c r="JFB558" s="3"/>
      <c r="JFC558" s="578"/>
      <c r="JFD558" s="3"/>
      <c r="JFE558" s="438"/>
      <c r="JFF558" s="3"/>
      <c r="JFG558" s="578"/>
      <c r="JFH558" s="3"/>
      <c r="JFI558" s="438"/>
      <c r="JFJ558" s="3"/>
      <c r="JFK558" s="578"/>
      <c r="JFL558" s="3"/>
      <c r="JFM558" s="438"/>
      <c r="JFN558" s="3"/>
      <c r="JFO558" s="578"/>
      <c r="JFP558" s="3"/>
      <c r="JFQ558" s="438"/>
      <c r="JFR558" s="3"/>
      <c r="JFS558" s="578"/>
      <c r="JFT558" s="3"/>
      <c r="JFU558" s="438"/>
      <c r="JFV558" s="3"/>
      <c r="JFW558" s="578"/>
      <c r="JFX558" s="3"/>
      <c r="JFY558" s="438"/>
      <c r="JFZ558" s="3"/>
      <c r="JGA558" s="578"/>
      <c r="JGB558" s="3"/>
      <c r="JGC558" s="438"/>
      <c r="JGD558" s="3"/>
      <c r="JGE558" s="578"/>
      <c r="JGF558" s="3"/>
      <c r="JGG558" s="438"/>
      <c r="JGH558" s="3"/>
      <c r="JGI558" s="578"/>
      <c r="JGJ558" s="3"/>
      <c r="JGK558" s="438"/>
      <c r="JGL558" s="3"/>
      <c r="JGM558" s="578"/>
      <c r="JGN558" s="3"/>
      <c r="JGO558" s="438"/>
      <c r="JGP558" s="3"/>
      <c r="JGQ558" s="578"/>
      <c r="JGR558" s="3"/>
      <c r="JGS558" s="438"/>
      <c r="JGT558" s="3"/>
      <c r="JGU558" s="578"/>
      <c r="JGV558" s="3"/>
      <c r="JGW558" s="438"/>
      <c r="JGX558" s="3"/>
      <c r="JGY558" s="578"/>
      <c r="JGZ558" s="3"/>
      <c r="JHA558" s="438"/>
      <c r="JHB558" s="3"/>
      <c r="JHC558" s="578"/>
      <c r="JHD558" s="3"/>
      <c r="JHE558" s="438"/>
      <c r="JHF558" s="3"/>
      <c r="JHG558" s="578"/>
      <c r="JHH558" s="3"/>
      <c r="JHI558" s="438"/>
      <c r="JHJ558" s="3"/>
      <c r="JHK558" s="578"/>
      <c r="JHL558" s="3"/>
      <c r="JHM558" s="438"/>
      <c r="JHN558" s="3"/>
      <c r="JHO558" s="578"/>
      <c r="JHP558" s="3"/>
      <c r="JHQ558" s="438"/>
      <c r="JHR558" s="3"/>
      <c r="JHS558" s="578"/>
      <c r="JHT558" s="3"/>
      <c r="JHU558" s="438"/>
      <c r="JHV558" s="3"/>
      <c r="JHW558" s="578"/>
      <c r="JHX558" s="3"/>
      <c r="JHY558" s="438"/>
      <c r="JHZ558" s="3"/>
      <c r="JIA558" s="578"/>
      <c r="JIB558" s="3"/>
      <c r="JIC558" s="438"/>
      <c r="JID558" s="3"/>
      <c r="JIE558" s="578"/>
      <c r="JIF558" s="3"/>
      <c r="JIG558" s="438"/>
      <c r="JIH558" s="3"/>
      <c r="JII558" s="578"/>
      <c r="JIJ558" s="3"/>
      <c r="JIK558" s="438"/>
      <c r="JIL558" s="3"/>
      <c r="JIM558" s="578"/>
      <c r="JIN558" s="3"/>
      <c r="JIO558" s="438"/>
      <c r="JIP558" s="3"/>
      <c r="JIQ558" s="578"/>
      <c r="JIR558" s="3"/>
      <c r="JIS558" s="438"/>
      <c r="JIT558" s="3"/>
      <c r="JIU558" s="578"/>
      <c r="JIV558" s="3"/>
      <c r="JIW558" s="438"/>
      <c r="JIX558" s="3"/>
      <c r="JIY558" s="578"/>
      <c r="JIZ558" s="3"/>
      <c r="JJA558" s="438"/>
      <c r="JJB558" s="3"/>
      <c r="JJC558" s="578"/>
      <c r="JJD558" s="3"/>
      <c r="JJE558" s="438"/>
      <c r="JJF558" s="3"/>
      <c r="JJG558" s="578"/>
      <c r="JJH558" s="3"/>
      <c r="JJI558" s="438"/>
      <c r="JJJ558" s="3"/>
      <c r="JJK558" s="578"/>
      <c r="JJL558" s="3"/>
      <c r="JJM558" s="438"/>
      <c r="JJN558" s="3"/>
      <c r="JJO558" s="578"/>
      <c r="JJP558" s="3"/>
      <c r="JJQ558" s="438"/>
      <c r="JJR558" s="3"/>
      <c r="JJS558" s="578"/>
      <c r="JJT558" s="3"/>
      <c r="JJU558" s="438"/>
      <c r="JJV558" s="3"/>
      <c r="JJW558" s="578"/>
      <c r="JJX558" s="3"/>
      <c r="JJY558" s="438"/>
      <c r="JJZ558" s="3"/>
      <c r="JKA558" s="578"/>
      <c r="JKB558" s="3"/>
      <c r="JKC558" s="438"/>
      <c r="JKD558" s="3"/>
      <c r="JKE558" s="578"/>
      <c r="JKF558" s="3"/>
      <c r="JKG558" s="438"/>
      <c r="JKH558" s="3"/>
      <c r="JKI558" s="578"/>
      <c r="JKJ558" s="3"/>
      <c r="JKK558" s="438"/>
      <c r="JKL558" s="3"/>
      <c r="JKM558" s="578"/>
      <c r="JKN558" s="3"/>
      <c r="JKO558" s="438"/>
      <c r="JKP558" s="3"/>
      <c r="JKQ558" s="578"/>
      <c r="JKR558" s="3"/>
      <c r="JKS558" s="438"/>
      <c r="JKT558" s="3"/>
      <c r="JKU558" s="578"/>
      <c r="JKV558" s="3"/>
      <c r="JKW558" s="438"/>
      <c r="JKX558" s="3"/>
      <c r="JKY558" s="578"/>
      <c r="JKZ558" s="3"/>
      <c r="JLA558" s="438"/>
      <c r="JLB558" s="3"/>
      <c r="JLC558" s="578"/>
      <c r="JLD558" s="3"/>
      <c r="JLE558" s="438"/>
      <c r="JLF558" s="3"/>
      <c r="JLG558" s="578"/>
      <c r="JLH558" s="3"/>
      <c r="JLI558" s="438"/>
      <c r="JLJ558" s="3"/>
      <c r="JLK558" s="578"/>
      <c r="JLL558" s="3"/>
      <c r="JLM558" s="438"/>
      <c r="JLN558" s="3"/>
      <c r="JLO558" s="578"/>
      <c r="JLP558" s="3"/>
      <c r="JLQ558" s="438"/>
      <c r="JLR558" s="3"/>
      <c r="JLS558" s="578"/>
      <c r="JLT558" s="3"/>
      <c r="JLU558" s="438"/>
      <c r="JLV558" s="3"/>
      <c r="JLW558" s="578"/>
      <c r="JLX558" s="3"/>
      <c r="JLY558" s="438"/>
      <c r="JLZ558" s="3"/>
      <c r="JMA558" s="578"/>
      <c r="JMB558" s="3"/>
      <c r="JMC558" s="438"/>
      <c r="JMD558" s="3"/>
      <c r="JME558" s="578"/>
      <c r="JMF558" s="3"/>
      <c r="JMG558" s="438"/>
      <c r="JMH558" s="3"/>
      <c r="JMI558" s="578"/>
      <c r="JMJ558" s="3"/>
      <c r="JMK558" s="438"/>
      <c r="JML558" s="3"/>
      <c r="JMM558" s="578"/>
      <c r="JMN558" s="3"/>
      <c r="JMO558" s="438"/>
      <c r="JMP558" s="3"/>
      <c r="JMQ558" s="578"/>
      <c r="JMR558" s="3"/>
      <c r="JMS558" s="438"/>
      <c r="JMT558" s="3"/>
      <c r="JMU558" s="578"/>
      <c r="JMV558" s="3"/>
      <c r="JMW558" s="438"/>
      <c r="JMX558" s="3"/>
      <c r="JMY558" s="578"/>
      <c r="JMZ558" s="3"/>
      <c r="JNA558" s="438"/>
      <c r="JNB558" s="3"/>
      <c r="JNC558" s="578"/>
      <c r="JND558" s="3"/>
      <c r="JNE558" s="438"/>
      <c r="JNF558" s="3"/>
      <c r="JNG558" s="578"/>
      <c r="JNH558" s="3"/>
      <c r="JNI558" s="438"/>
      <c r="JNJ558" s="3"/>
      <c r="JNK558" s="578"/>
      <c r="JNL558" s="3"/>
      <c r="JNM558" s="438"/>
      <c r="JNN558" s="3"/>
      <c r="JNO558" s="578"/>
      <c r="JNP558" s="3"/>
      <c r="JNQ558" s="438"/>
      <c r="JNR558" s="3"/>
      <c r="JNS558" s="578"/>
      <c r="JNT558" s="3"/>
      <c r="JNU558" s="438"/>
      <c r="JNV558" s="3"/>
      <c r="JNW558" s="578"/>
      <c r="JNX558" s="3"/>
      <c r="JNY558" s="438"/>
      <c r="JNZ558" s="3"/>
      <c r="JOA558" s="578"/>
      <c r="JOB558" s="3"/>
      <c r="JOC558" s="438"/>
      <c r="JOD558" s="3"/>
      <c r="JOE558" s="578"/>
      <c r="JOF558" s="3"/>
      <c r="JOG558" s="438"/>
      <c r="JOH558" s="3"/>
      <c r="JOI558" s="578"/>
      <c r="JOJ558" s="3"/>
      <c r="JOK558" s="438"/>
      <c r="JOL558" s="3"/>
      <c r="JOM558" s="578"/>
      <c r="JON558" s="3"/>
      <c r="JOO558" s="438"/>
      <c r="JOP558" s="3"/>
      <c r="JOQ558" s="578"/>
      <c r="JOR558" s="3"/>
      <c r="JOS558" s="438"/>
      <c r="JOT558" s="3"/>
      <c r="JOU558" s="578"/>
      <c r="JOV558" s="3"/>
      <c r="JOW558" s="438"/>
      <c r="JOX558" s="3"/>
      <c r="JOY558" s="578"/>
      <c r="JOZ558" s="3"/>
      <c r="JPA558" s="438"/>
      <c r="JPB558" s="3"/>
      <c r="JPC558" s="578"/>
      <c r="JPD558" s="3"/>
      <c r="JPE558" s="438"/>
      <c r="JPF558" s="3"/>
      <c r="JPG558" s="578"/>
      <c r="JPH558" s="3"/>
      <c r="JPI558" s="438"/>
      <c r="JPJ558" s="3"/>
      <c r="JPK558" s="578"/>
      <c r="JPL558" s="3"/>
      <c r="JPM558" s="438"/>
      <c r="JPN558" s="3"/>
      <c r="JPO558" s="578"/>
      <c r="JPP558" s="3"/>
      <c r="JPQ558" s="438"/>
      <c r="JPR558" s="3"/>
      <c r="JPS558" s="578"/>
      <c r="JPT558" s="3"/>
      <c r="JPU558" s="438"/>
      <c r="JPV558" s="3"/>
      <c r="JPW558" s="578"/>
      <c r="JPX558" s="3"/>
      <c r="JPY558" s="438"/>
      <c r="JPZ558" s="3"/>
      <c r="JQA558" s="578"/>
      <c r="JQB558" s="3"/>
      <c r="JQC558" s="438"/>
      <c r="JQD558" s="3"/>
      <c r="JQE558" s="578"/>
      <c r="JQF558" s="3"/>
      <c r="JQG558" s="438"/>
      <c r="JQH558" s="3"/>
      <c r="JQI558" s="578"/>
      <c r="JQJ558" s="3"/>
      <c r="JQK558" s="438"/>
      <c r="JQL558" s="3"/>
      <c r="JQM558" s="578"/>
      <c r="JQN558" s="3"/>
      <c r="JQO558" s="438"/>
      <c r="JQP558" s="3"/>
      <c r="JQQ558" s="578"/>
      <c r="JQR558" s="3"/>
      <c r="JQS558" s="438"/>
      <c r="JQT558" s="3"/>
      <c r="JQU558" s="578"/>
      <c r="JQV558" s="3"/>
      <c r="JQW558" s="438"/>
      <c r="JQX558" s="3"/>
      <c r="JQY558" s="578"/>
      <c r="JQZ558" s="3"/>
      <c r="JRA558" s="438"/>
      <c r="JRB558" s="3"/>
      <c r="JRC558" s="578"/>
      <c r="JRD558" s="3"/>
      <c r="JRE558" s="438"/>
      <c r="JRF558" s="3"/>
      <c r="JRG558" s="578"/>
      <c r="JRH558" s="3"/>
      <c r="JRI558" s="438"/>
      <c r="JRJ558" s="3"/>
      <c r="JRK558" s="578"/>
      <c r="JRL558" s="3"/>
      <c r="JRM558" s="438"/>
      <c r="JRN558" s="3"/>
      <c r="JRO558" s="578"/>
      <c r="JRP558" s="3"/>
      <c r="JRQ558" s="438"/>
      <c r="JRR558" s="3"/>
      <c r="JRS558" s="578"/>
      <c r="JRT558" s="3"/>
      <c r="JRU558" s="438"/>
      <c r="JRV558" s="3"/>
      <c r="JRW558" s="578"/>
      <c r="JRX558" s="3"/>
      <c r="JRY558" s="438"/>
      <c r="JRZ558" s="3"/>
      <c r="JSA558" s="578"/>
      <c r="JSB558" s="3"/>
      <c r="JSC558" s="438"/>
      <c r="JSD558" s="3"/>
      <c r="JSE558" s="578"/>
      <c r="JSF558" s="3"/>
      <c r="JSG558" s="438"/>
      <c r="JSH558" s="3"/>
      <c r="JSI558" s="578"/>
      <c r="JSJ558" s="3"/>
      <c r="JSK558" s="438"/>
      <c r="JSL558" s="3"/>
      <c r="JSM558" s="578"/>
      <c r="JSN558" s="3"/>
      <c r="JSO558" s="438"/>
      <c r="JSP558" s="3"/>
      <c r="JSQ558" s="578"/>
      <c r="JSR558" s="3"/>
      <c r="JSS558" s="438"/>
      <c r="JST558" s="3"/>
      <c r="JSU558" s="578"/>
      <c r="JSV558" s="3"/>
      <c r="JSW558" s="438"/>
      <c r="JSX558" s="3"/>
      <c r="JSY558" s="578"/>
      <c r="JSZ558" s="3"/>
      <c r="JTA558" s="438"/>
      <c r="JTB558" s="3"/>
      <c r="JTC558" s="578"/>
      <c r="JTD558" s="3"/>
      <c r="JTE558" s="438"/>
      <c r="JTF558" s="3"/>
      <c r="JTG558" s="578"/>
      <c r="JTH558" s="3"/>
      <c r="JTI558" s="438"/>
      <c r="JTJ558" s="3"/>
      <c r="JTK558" s="578"/>
      <c r="JTL558" s="3"/>
      <c r="JTM558" s="438"/>
      <c r="JTN558" s="3"/>
      <c r="JTO558" s="578"/>
      <c r="JTP558" s="3"/>
      <c r="JTQ558" s="438"/>
      <c r="JTR558" s="3"/>
      <c r="JTS558" s="578"/>
      <c r="JTT558" s="3"/>
      <c r="JTU558" s="438"/>
      <c r="JTV558" s="3"/>
      <c r="JTW558" s="578"/>
      <c r="JTX558" s="3"/>
      <c r="JTY558" s="438"/>
      <c r="JTZ558" s="3"/>
      <c r="JUA558" s="578"/>
      <c r="JUB558" s="3"/>
      <c r="JUC558" s="438"/>
      <c r="JUD558" s="3"/>
      <c r="JUE558" s="578"/>
      <c r="JUF558" s="3"/>
      <c r="JUG558" s="438"/>
      <c r="JUH558" s="3"/>
      <c r="JUI558" s="578"/>
      <c r="JUJ558" s="3"/>
      <c r="JUK558" s="438"/>
      <c r="JUL558" s="3"/>
      <c r="JUM558" s="578"/>
      <c r="JUN558" s="3"/>
      <c r="JUO558" s="438"/>
      <c r="JUP558" s="3"/>
      <c r="JUQ558" s="578"/>
      <c r="JUR558" s="3"/>
      <c r="JUS558" s="438"/>
      <c r="JUT558" s="3"/>
      <c r="JUU558" s="578"/>
      <c r="JUV558" s="3"/>
      <c r="JUW558" s="438"/>
      <c r="JUX558" s="3"/>
      <c r="JUY558" s="578"/>
      <c r="JUZ558" s="3"/>
      <c r="JVA558" s="438"/>
      <c r="JVB558" s="3"/>
      <c r="JVC558" s="578"/>
      <c r="JVD558" s="3"/>
      <c r="JVE558" s="438"/>
      <c r="JVF558" s="3"/>
      <c r="JVG558" s="578"/>
      <c r="JVH558" s="3"/>
      <c r="JVI558" s="438"/>
      <c r="JVJ558" s="3"/>
      <c r="JVK558" s="578"/>
      <c r="JVL558" s="3"/>
      <c r="JVM558" s="438"/>
      <c r="JVN558" s="3"/>
      <c r="JVO558" s="578"/>
      <c r="JVP558" s="3"/>
      <c r="JVQ558" s="438"/>
      <c r="JVR558" s="3"/>
      <c r="JVS558" s="578"/>
      <c r="JVT558" s="3"/>
      <c r="JVU558" s="438"/>
      <c r="JVV558" s="3"/>
      <c r="JVW558" s="578"/>
      <c r="JVX558" s="3"/>
      <c r="JVY558" s="438"/>
      <c r="JVZ558" s="3"/>
      <c r="JWA558" s="578"/>
      <c r="JWB558" s="3"/>
      <c r="JWC558" s="438"/>
      <c r="JWD558" s="3"/>
      <c r="JWE558" s="578"/>
      <c r="JWF558" s="3"/>
      <c r="JWG558" s="438"/>
      <c r="JWH558" s="3"/>
      <c r="JWI558" s="578"/>
      <c r="JWJ558" s="3"/>
      <c r="JWK558" s="438"/>
      <c r="JWL558" s="3"/>
      <c r="JWM558" s="578"/>
      <c r="JWN558" s="3"/>
      <c r="JWO558" s="438"/>
      <c r="JWP558" s="3"/>
      <c r="JWQ558" s="578"/>
      <c r="JWR558" s="3"/>
      <c r="JWS558" s="438"/>
      <c r="JWT558" s="3"/>
      <c r="JWU558" s="578"/>
      <c r="JWV558" s="3"/>
      <c r="JWW558" s="438"/>
      <c r="JWX558" s="3"/>
      <c r="JWY558" s="578"/>
      <c r="JWZ558" s="3"/>
      <c r="JXA558" s="438"/>
      <c r="JXB558" s="3"/>
      <c r="JXC558" s="578"/>
      <c r="JXD558" s="3"/>
      <c r="JXE558" s="438"/>
      <c r="JXF558" s="3"/>
      <c r="JXG558" s="578"/>
      <c r="JXH558" s="3"/>
      <c r="JXI558" s="438"/>
      <c r="JXJ558" s="3"/>
      <c r="JXK558" s="578"/>
      <c r="JXL558" s="3"/>
      <c r="JXM558" s="438"/>
      <c r="JXN558" s="3"/>
      <c r="JXO558" s="578"/>
      <c r="JXP558" s="3"/>
      <c r="JXQ558" s="438"/>
      <c r="JXR558" s="3"/>
      <c r="JXS558" s="578"/>
      <c r="JXT558" s="3"/>
      <c r="JXU558" s="438"/>
      <c r="JXV558" s="3"/>
      <c r="JXW558" s="578"/>
      <c r="JXX558" s="3"/>
      <c r="JXY558" s="438"/>
      <c r="JXZ558" s="3"/>
      <c r="JYA558" s="578"/>
      <c r="JYB558" s="3"/>
      <c r="JYC558" s="438"/>
      <c r="JYD558" s="3"/>
      <c r="JYE558" s="578"/>
      <c r="JYF558" s="3"/>
      <c r="JYG558" s="438"/>
      <c r="JYH558" s="3"/>
      <c r="JYI558" s="578"/>
      <c r="JYJ558" s="3"/>
      <c r="JYK558" s="438"/>
      <c r="JYL558" s="3"/>
      <c r="JYM558" s="578"/>
      <c r="JYN558" s="3"/>
      <c r="JYO558" s="438"/>
      <c r="JYP558" s="3"/>
      <c r="JYQ558" s="578"/>
      <c r="JYR558" s="3"/>
      <c r="JYS558" s="438"/>
      <c r="JYT558" s="3"/>
      <c r="JYU558" s="578"/>
      <c r="JYV558" s="3"/>
      <c r="JYW558" s="438"/>
      <c r="JYX558" s="3"/>
      <c r="JYY558" s="578"/>
      <c r="JYZ558" s="3"/>
      <c r="JZA558" s="438"/>
      <c r="JZB558" s="3"/>
      <c r="JZC558" s="578"/>
      <c r="JZD558" s="3"/>
      <c r="JZE558" s="438"/>
      <c r="JZF558" s="3"/>
      <c r="JZG558" s="578"/>
      <c r="JZH558" s="3"/>
      <c r="JZI558" s="438"/>
      <c r="JZJ558" s="3"/>
      <c r="JZK558" s="578"/>
      <c r="JZL558" s="3"/>
      <c r="JZM558" s="438"/>
      <c r="JZN558" s="3"/>
      <c r="JZO558" s="578"/>
      <c r="JZP558" s="3"/>
      <c r="JZQ558" s="438"/>
      <c r="JZR558" s="3"/>
      <c r="JZS558" s="578"/>
      <c r="JZT558" s="3"/>
      <c r="JZU558" s="438"/>
      <c r="JZV558" s="3"/>
      <c r="JZW558" s="578"/>
      <c r="JZX558" s="3"/>
      <c r="JZY558" s="438"/>
      <c r="JZZ558" s="3"/>
      <c r="KAA558" s="578"/>
      <c r="KAB558" s="3"/>
      <c r="KAC558" s="438"/>
      <c r="KAD558" s="3"/>
      <c r="KAE558" s="578"/>
      <c r="KAF558" s="3"/>
      <c r="KAG558" s="438"/>
      <c r="KAH558" s="3"/>
      <c r="KAI558" s="578"/>
      <c r="KAJ558" s="3"/>
      <c r="KAK558" s="438"/>
      <c r="KAL558" s="3"/>
      <c r="KAM558" s="578"/>
      <c r="KAN558" s="3"/>
      <c r="KAO558" s="438"/>
      <c r="KAP558" s="3"/>
      <c r="KAQ558" s="578"/>
      <c r="KAR558" s="3"/>
      <c r="KAS558" s="438"/>
      <c r="KAT558" s="3"/>
      <c r="KAU558" s="578"/>
      <c r="KAV558" s="3"/>
      <c r="KAW558" s="438"/>
      <c r="KAX558" s="3"/>
      <c r="KAY558" s="578"/>
      <c r="KAZ558" s="3"/>
      <c r="KBA558" s="438"/>
      <c r="KBB558" s="3"/>
      <c r="KBC558" s="578"/>
      <c r="KBD558" s="3"/>
      <c r="KBE558" s="438"/>
      <c r="KBF558" s="3"/>
      <c r="KBG558" s="578"/>
      <c r="KBH558" s="3"/>
      <c r="KBI558" s="438"/>
      <c r="KBJ558" s="3"/>
      <c r="KBK558" s="578"/>
      <c r="KBL558" s="3"/>
      <c r="KBM558" s="438"/>
      <c r="KBN558" s="3"/>
      <c r="KBO558" s="578"/>
      <c r="KBP558" s="3"/>
      <c r="KBQ558" s="438"/>
      <c r="KBR558" s="3"/>
      <c r="KBS558" s="578"/>
      <c r="KBT558" s="3"/>
      <c r="KBU558" s="438"/>
      <c r="KBV558" s="3"/>
      <c r="KBW558" s="578"/>
      <c r="KBX558" s="3"/>
      <c r="KBY558" s="438"/>
      <c r="KBZ558" s="3"/>
      <c r="KCA558" s="578"/>
      <c r="KCB558" s="3"/>
      <c r="KCC558" s="438"/>
      <c r="KCD558" s="3"/>
      <c r="KCE558" s="578"/>
      <c r="KCF558" s="3"/>
      <c r="KCG558" s="438"/>
      <c r="KCH558" s="3"/>
      <c r="KCI558" s="578"/>
      <c r="KCJ558" s="3"/>
      <c r="KCK558" s="438"/>
      <c r="KCL558" s="3"/>
      <c r="KCM558" s="578"/>
      <c r="KCN558" s="3"/>
      <c r="KCO558" s="438"/>
      <c r="KCP558" s="3"/>
      <c r="KCQ558" s="578"/>
      <c r="KCR558" s="3"/>
      <c r="KCS558" s="438"/>
      <c r="KCT558" s="3"/>
      <c r="KCU558" s="578"/>
      <c r="KCV558" s="3"/>
      <c r="KCW558" s="438"/>
      <c r="KCX558" s="3"/>
      <c r="KCY558" s="578"/>
      <c r="KCZ558" s="3"/>
      <c r="KDA558" s="438"/>
      <c r="KDB558" s="3"/>
      <c r="KDC558" s="578"/>
      <c r="KDD558" s="3"/>
      <c r="KDE558" s="438"/>
      <c r="KDF558" s="3"/>
      <c r="KDG558" s="578"/>
      <c r="KDH558" s="3"/>
      <c r="KDI558" s="438"/>
      <c r="KDJ558" s="3"/>
      <c r="KDK558" s="578"/>
      <c r="KDL558" s="3"/>
      <c r="KDM558" s="438"/>
      <c r="KDN558" s="3"/>
      <c r="KDO558" s="578"/>
      <c r="KDP558" s="3"/>
      <c r="KDQ558" s="438"/>
      <c r="KDR558" s="3"/>
      <c r="KDS558" s="578"/>
      <c r="KDT558" s="3"/>
      <c r="KDU558" s="438"/>
      <c r="KDV558" s="3"/>
      <c r="KDW558" s="578"/>
      <c r="KDX558" s="3"/>
      <c r="KDY558" s="438"/>
      <c r="KDZ558" s="3"/>
      <c r="KEA558" s="578"/>
      <c r="KEB558" s="3"/>
      <c r="KEC558" s="438"/>
      <c r="KED558" s="3"/>
      <c r="KEE558" s="578"/>
      <c r="KEF558" s="3"/>
      <c r="KEG558" s="438"/>
      <c r="KEH558" s="3"/>
      <c r="KEI558" s="578"/>
      <c r="KEJ558" s="3"/>
      <c r="KEK558" s="438"/>
      <c r="KEL558" s="3"/>
      <c r="KEM558" s="578"/>
      <c r="KEN558" s="3"/>
      <c r="KEO558" s="438"/>
      <c r="KEP558" s="3"/>
      <c r="KEQ558" s="578"/>
      <c r="KER558" s="3"/>
      <c r="KES558" s="438"/>
      <c r="KET558" s="3"/>
      <c r="KEU558" s="578"/>
      <c r="KEV558" s="3"/>
      <c r="KEW558" s="438"/>
      <c r="KEX558" s="3"/>
      <c r="KEY558" s="578"/>
      <c r="KEZ558" s="3"/>
      <c r="KFA558" s="438"/>
      <c r="KFB558" s="3"/>
      <c r="KFC558" s="578"/>
      <c r="KFD558" s="3"/>
      <c r="KFE558" s="438"/>
      <c r="KFF558" s="3"/>
      <c r="KFG558" s="578"/>
      <c r="KFH558" s="3"/>
      <c r="KFI558" s="438"/>
      <c r="KFJ558" s="3"/>
      <c r="KFK558" s="578"/>
      <c r="KFL558" s="3"/>
      <c r="KFM558" s="438"/>
      <c r="KFN558" s="3"/>
      <c r="KFO558" s="578"/>
      <c r="KFP558" s="3"/>
      <c r="KFQ558" s="438"/>
      <c r="KFR558" s="3"/>
      <c r="KFS558" s="578"/>
      <c r="KFT558" s="3"/>
      <c r="KFU558" s="438"/>
      <c r="KFV558" s="3"/>
      <c r="KFW558" s="578"/>
      <c r="KFX558" s="3"/>
      <c r="KFY558" s="438"/>
      <c r="KFZ558" s="3"/>
      <c r="KGA558" s="578"/>
      <c r="KGB558" s="3"/>
      <c r="KGC558" s="438"/>
      <c r="KGD558" s="3"/>
      <c r="KGE558" s="578"/>
      <c r="KGF558" s="3"/>
      <c r="KGG558" s="438"/>
      <c r="KGH558" s="3"/>
      <c r="KGI558" s="578"/>
      <c r="KGJ558" s="3"/>
      <c r="KGK558" s="438"/>
      <c r="KGL558" s="3"/>
      <c r="KGM558" s="578"/>
      <c r="KGN558" s="3"/>
      <c r="KGO558" s="438"/>
      <c r="KGP558" s="3"/>
      <c r="KGQ558" s="578"/>
      <c r="KGR558" s="3"/>
      <c r="KGS558" s="438"/>
      <c r="KGT558" s="3"/>
      <c r="KGU558" s="578"/>
      <c r="KGV558" s="3"/>
      <c r="KGW558" s="438"/>
      <c r="KGX558" s="3"/>
      <c r="KGY558" s="578"/>
      <c r="KGZ558" s="3"/>
      <c r="KHA558" s="438"/>
      <c r="KHB558" s="3"/>
      <c r="KHC558" s="578"/>
      <c r="KHD558" s="3"/>
      <c r="KHE558" s="438"/>
      <c r="KHF558" s="3"/>
      <c r="KHG558" s="578"/>
      <c r="KHH558" s="3"/>
      <c r="KHI558" s="438"/>
      <c r="KHJ558" s="3"/>
      <c r="KHK558" s="578"/>
      <c r="KHL558" s="3"/>
      <c r="KHM558" s="438"/>
      <c r="KHN558" s="3"/>
      <c r="KHO558" s="578"/>
      <c r="KHP558" s="3"/>
      <c r="KHQ558" s="438"/>
      <c r="KHR558" s="3"/>
      <c r="KHS558" s="578"/>
      <c r="KHT558" s="3"/>
      <c r="KHU558" s="438"/>
      <c r="KHV558" s="3"/>
      <c r="KHW558" s="578"/>
      <c r="KHX558" s="3"/>
      <c r="KHY558" s="438"/>
      <c r="KHZ558" s="3"/>
      <c r="KIA558" s="578"/>
      <c r="KIB558" s="3"/>
      <c r="KIC558" s="438"/>
      <c r="KID558" s="3"/>
      <c r="KIE558" s="578"/>
      <c r="KIF558" s="3"/>
      <c r="KIG558" s="438"/>
      <c r="KIH558" s="3"/>
      <c r="KII558" s="578"/>
      <c r="KIJ558" s="3"/>
      <c r="KIK558" s="438"/>
      <c r="KIL558" s="3"/>
      <c r="KIM558" s="578"/>
      <c r="KIN558" s="3"/>
      <c r="KIO558" s="438"/>
      <c r="KIP558" s="3"/>
      <c r="KIQ558" s="578"/>
      <c r="KIR558" s="3"/>
      <c r="KIS558" s="438"/>
      <c r="KIT558" s="3"/>
      <c r="KIU558" s="578"/>
      <c r="KIV558" s="3"/>
      <c r="KIW558" s="438"/>
      <c r="KIX558" s="3"/>
      <c r="KIY558" s="578"/>
      <c r="KIZ558" s="3"/>
      <c r="KJA558" s="438"/>
      <c r="KJB558" s="3"/>
      <c r="KJC558" s="578"/>
      <c r="KJD558" s="3"/>
      <c r="KJE558" s="438"/>
      <c r="KJF558" s="3"/>
      <c r="KJG558" s="578"/>
      <c r="KJH558" s="3"/>
      <c r="KJI558" s="438"/>
      <c r="KJJ558" s="3"/>
      <c r="KJK558" s="578"/>
      <c r="KJL558" s="3"/>
      <c r="KJM558" s="438"/>
      <c r="KJN558" s="3"/>
      <c r="KJO558" s="578"/>
      <c r="KJP558" s="3"/>
      <c r="KJQ558" s="438"/>
      <c r="KJR558" s="3"/>
      <c r="KJS558" s="578"/>
      <c r="KJT558" s="3"/>
      <c r="KJU558" s="438"/>
      <c r="KJV558" s="3"/>
      <c r="KJW558" s="578"/>
      <c r="KJX558" s="3"/>
      <c r="KJY558" s="438"/>
      <c r="KJZ558" s="3"/>
      <c r="KKA558" s="578"/>
      <c r="KKB558" s="3"/>
      <c r="KKC558" s="438"/>
      <c r="KKD558" s="3"/>
      <c r="KKE558" s="578"/>
      <c r="KKF558" s="3"/>
      <c r="KKG558" s="438"/>
      <c r="KKH558" s="3"/>
      <c r="KKI558" s="578"/>
      <c r="KKJ558" s="3"/>
      <c r="KKK558" s="438"/>
      <c r="KKL558" s="3"/>
      <c r="KKM558" s="578"/>
      <c r="KKN558" s="3"/>
      <c r="KKO558" s="438"/>
      <c r="KKP558" s="3"/>
      <c r="KKQ558" s="578"/>
      <c r="KKR558" s="3"/>
      <c r="KKS558" s="438"/>
      <c r="KKT558" s="3"/>
      <c r="KKU558" s="578"/>
      <c r="KKV558" s="3"/>
      <c r="KKW558" s="438"/>
      <c r="KKX558" s="3"/>
      <c r="KKY558" s="578"/>
      <c r="KKZ558" s="3"/>
      <c r="KLA558" s="438"/>
      <c r="KLB558" s="3"/>
      <c r="KLC558" s="578"/>
      <c r="KLD558" s="3"/>
      <c r="KLE558" s="438"/>
      <c r="KLF558" s="3"/>
      <c r="KLG558" s="578"/>
      <c r="KLH558" s="3"/>
      <c r="KLI558" s="438"/>
      <c r="KLJ558" s="3"/>
      <c r="KLK558" s="578"/>
      <c r="KLL558" s="3"/>
      <c r="KLM558" s="438"/>
      <c r="KLN558" s="3"/>
      <c r="KLO558" s="578"/>
      <c r="KLP558" s="3"/>
      <c r="KLQ558" s="438"/>
      <c r="KLR558" s="3"/>
      <c r="KLS558" s="578"/>
      <c r="KLT558" s="3"/>
      <c r="KLU558" s="438"/>
      <c r="KLV558" s="3"/>
      <c r="KLW558" s="578"/>
      <c r="KLX558" s="3"/>
      <c r="KLY558" s="438"/>
      <c r="KLZ558" s="3"/>
      <c r="KMA558" s="578"/>
      <c r="KMB558" s="3"/>
      <c r="KMC558" s="438"/>
      <c r="KMD558" s="3"/>
      <c r="KME558" s="578"/>
      <c r="KMF558" s="3"/>
      <c r="KMG558" s="438"/>
      <c r="KMH558" s="3"/>
      <c r="KMI558" s="578"/>
      <c r="KMJ558" s="3"/>
      <c r="KMK558" s="438"/>
      <c r="KML558" s="3"/>
      <c r="KMM558" s="578"/>
      <c r="KMN558" s="3"/>
      <c r="KMO558" s="438"/>
      <c r="KMP558" s="3"/>
      <c r="KMQ558" s="578"/>
      <c r="KMR558" s="3"/>
      <c r="KMS558" s="438"/>
      <c r="KMT558" s="3"/>
      <c r="KMU558" s="578"/>
      <c r="KMV558" s="3"/>
      <c r="KMW558" s="438"/>
      <c r="KMX558" s="3"/>
      <c r="KMY558" s="578"/>
      <c r="KMZ558" s="3"/>
      <c r="KNA558" s="438"/>
      <c r="KNB558" s="3"/>
      <c r="KNC558" s="578"/>
      <c r="KND558" s="3"/>
      <c r="KNE558" s="438"/>
      <c r="KNF558" s="3"/>
      <c r="KNG558" s="578"/>
      <c r="KNH558" s="3"/>
      <c r="KNI558" s="438"/>
      <c r="KNJ558" s="3"/>
      <c r="KNK558" s="578"/>
      <c r="KNL558" s="3"/>
      <c r="KNM558" s="438"/>
      <c r="KNN558" s="3"/>
      <c r="KNO558" s="578"/>
      <c r="KNP558" s="3"/>
      <c r="KNQ558" s="438"/>
      <c r="KNR558" s="3"/>
      <c r="KNS558" s="578"/>
      <c r="KNT558" s="3"/>
      <c r="KNU558" s="438"/>
      <c r="KNV558" s="3"/>
      <c r="KNW558" s="578"/>
      <c r="KNX558" s="3"/>
      <c r="KNY558" s="438"/>
      <c r="KNZ558" s="3"/>
      <c r="KOA558" s="578"/>
      <c r="KOB558" s="3"/>
      <c r="KOC558" s="438"/>
      <c r="KOD558" s="3"/>
      <c r="KOE558" s="578"/>
      <c r="KOF558" s="3"/>
      <c r="KOG558" s="438"/>
      <c r="KOH558" s="3"/>
      <c r="KOI558" s="578"/>
      <c r="KOJ558" s="3"/>
      <c r="KOK558" s="438"/>
      <c r="KOL558" s="3"/>
      <c r="KOM558" s="578"/>
      <c r="KON558" s="3"/>
      <c r="KOO558" s="438"/>
      <c r="KOP558" s="3"/>
      <c r="KOQ558" s="578"/>
      <c r="KOR558" s="3"/>
      <c r="KOS558" s="438"/>
      <c r="KOT558" s="3"/>
      <c r="KOU558" s="578"/>
      <c r="KOV558" s="3"/>
      <c r="KOW558" s="438"/>
      <c r="KOX558" s="3"/>
      <c r="KOY558" s="578"/>
      <c r="KOZ558" s="3"/>
      <c r="KPA558" s="438"/>
      <c r="KPB558" s="3"/>
      <c r="KPC558" s="578"/>
      <c r="KPD558" s="3"/>
      <c r="KPE558" s="438"/>
      <c r="KPF558" s="3"/>
      <c r="KPG558" s="578"/>
      <c r="KPH558" s="3"/>
      <c r="KPI558" s="438"/>
      <c r="KPJ558" s="3"/>
      <c r="KPK558" s="578"/>
      <c r="KPL558" s="3"/>
      <c r="KPM558" s="438"/>
      <c r="KPN558" s="3"/>
      <c r="KPO558" s="578"/>
      <c r="KPP558" s="3"/>
      <c r="KPQ558" s="438"/>
      <c r="KPR558" s="3"/>
      <c r="KPS558" s="578"/>
      <c r="KPT558" s="3"/>
      <c r="KPU558" s="438"/>
      <c r="KPV558" s="3"/>
      <c r="KPW558" s="578"/>
      <c r="KPX558" s="3"/>
      <c r="KPY558" s="438"/>
      <c r="KPZ558" s="3"/>
      <c r="KQA558" s="578"/>
      <c r="KQB558" s="3"/>
      <c r="KQC558" s="438"/>
      <c r="KQD558" s="3"/>
      <c r="KQE558" s="578"/>
      <c r="KQF558" s="3"/>
      <c r="KQG558" s="438"/>
      <c r="KQH558" s="3"/>
      <c r="KQI558" s="578"/>
      <c r="KQJ558" s="3"/>
      <c r="KQK558" s="438"/>
      <c r="KQL558" s="3"/>
      <c r="KQM558" s="578"/>
      <c r="KQN558" s="3"/>
      <c r="KQO558" s="438"/>
      <c r="KQP558" s="3"/>
      <c r="KQQ558" s="578"/>
      <c r="KQR558" s="3"/>
      <c r="KQS558" s="438"/>
      <c r="KQT558" s="3"/>
      <c r="KQU558" s="578"/>
      <c r="KQV558" s="3"/>
      <c r="KQW558" s="438"/>
      <c r="KQX558" s="3"/>
      <c r="KQY558" s="578"/>
      <c r="KQZ558" s="3"/>
      <c r="KRA558" s="438"/>
      <c r="KRB558" s="3"/>
      <c r="KRC558" s="578"/>
      <c r="KRD558" s="3"/>
      <c r="KRE558" s="438"/>
      <c r="KRF558" s="3"/>
      <c r="KRG558" s="578"/>
      <c r="KRH558" s="3"/>
      <c r="KRI558" s="438"/>
      <c r="KRJ558" s="3"/>
      <c r="KRK558" s="578"/>
      <c r="KRL558" s="3"/>
      <c r="KRM558" s="438"/>
      <c r="KRN558" s="3"/>
      <c r="KRO558" s="578"/>
      <c r="KRP558" s="3"/>
      <c r="KRQ558" s="438"/>
      <c r="KRR558" s="3"/>
      <c r="KRS558" s="578"/>
      <c r="KRT558" s="3"/>
      <c r="KRU558" s="438"/>
      <c r="KRV558" s="3"/>
      <c r="KRW558" s="578"/>
      <c r="KRX558" s="3"/>
      <c r="KRY558" s="438"/>
      <c r="KRZ558" s="3"/>
      <c r="KSA558" s="578"/>
      <c r="KSB558" s="3"/>
      <c r="KSC558" s="438"/>
      <c r="KSD558" s="3"/>
      <c r="KSE558" s="578"/>
      <c r="KSF558" s="3"/>
      <c r="KSG558" s="438"/>
      <c r="KSH558" s="3"/>
      <c r="KSI558" s="578"/>
      <c r="KSJ558" s="3"/>
      <c r="KSK558" s="438"/>
      <c r="KSL558" s="3"/>
      <c r="KSM558" s="578"/>
      <c r="KSN558" s="3"/>
      <c r="KSO558" s="438"/>
      <c r="KSP558" s="3"/>
      <c r="KSQ558" s="578"/>
      <c r="KSR558" s="3"/>
      <c r="KSS558" s="438"/>
      <c r="KST558" s="3"/>
      <c r="KSU558" s="578"/>
      <c r="KSV558" s="3"/>
      <c r="KSW558" s="438"/>
      <c r="KSX558" s="3"/>
      <c r="KSY558" s="578"/>
      <c r="KSZ558" s="3"/>
      <c r="KTA558" s="438"/>
      <c r="KTB558" s="3"/>
      <c r="KTC558" s="578"/>
      <c r="KTD558" s="3"/>
      <c r="KTE558" s="438"/>
      <c r="KTF558" s="3"/>
      <c r="KTG558" s="578"/>
      <c r="KTH558" s="3"/>
      <c r="KTI558" s="438"/>
      <c r="KTJ558" s="3"/>
      <c r="KTK558" s="578"/>
      <c r="KTL558" s="3"/>
      <c r="KTM558" s="438"/>
      <c r="KTN558" s="3"/>
      <c r="KTO558" s="578"/>
      <c r="KTP558" s="3"/>
      <c r="KTQ558" s="438"/>
      <c r="KTR558" s="3"/>
      <c r="KTS558" s="578"/>
      <c r="KTT558" s="3"/>
      <c r="KTU558" s="438"/>
      <c r="KTV558" s="3"/>
      <c r="KTW558" s="578"/>
      <c r="KTX558" s="3"/>
      <c r="KTY558" s="438"/>
      <c r="KTZ558" s="3"/>
      <c r="KUA558" s="578"/>
      <c r="KUB558" s="3"/>
      <c r="KUC558" s="438"/>
      <c r="KUD558" s="3"/>
      <c r="KUE558" s="578"/>
      <c r="KUF558" s="3"/>
      <c r="KUG558" s="438"/>
      <c r="KUH558" s="3"/>
      <c r="KUI558" s="578"/>
      <c r="KUJ558" s="3"/>
      <c r="KUK558" s="438"/>
      <c r="KUL558" s="3"/>
      <c r="KUM558" s="578"/>
      <c r="KUN558" s="3"/>
      <c r="KUO558" s="438"/>
      <c r="KUP558" s="3"/>
      <c r="KUQ558" s="578"/>
      <c r="KUR558" s="3"/>
      <c r="KUS558" s="438"/>
      <c r="KUT558" s="3"/>
      <c r="KUU558" s="578"/>
      <c r="KUV558" s="3"/>
      <c r="KUW558" s="438"/>
      <c r="KUX558" s="3"/>
      <c r="KUY558" s="578"/>
      <c r="KUZ558" s="3"/>
      <c r="KVA558" s="438"/>
      <c r="KVB558" s="3"/>
      <c r="KVC558" s="578"/>
      <c r="KVD558" s="3"/>
      <c r="KVE558" s="438"/>
      <c r="KVF558" s="3"/>
      <c r="KVG558" s="578"/>
      <c r="KVH558" s="3"/>
      <c r="KVI558" s="438"/>
      <c r="KVJ558" s="3"/>
      <c r="KVK558" s="578"/>
      <c r="KVL558" s="3"/>
      <c r="KVM558" s="438"/>
      <c r="KVN558" s="3"/>
      <c r="KVO558" s="578"/>
      <c r="KVP558" s="3"/>
      <c r="KVQ558" s="438"/>
      <c r="KVR558" s="3"/>
      <c r="KVS558" s="578"/>
      <c r="KVT558" s="3"/>
      <c r="KVU558" s="438"/>
      <c r="KVV558" s="3"/>
      <c r="KVW558" s="578"/>
      <c r="KVX558" s="3"/>
      <c r="KVY558" s="438"/>
      <c r="KVZ558" s="3"/>
      <c r="KWA558" s="578"/>
      <c r="KWB558" s="3"/>
      <c r="KWC558" s="438"/>
      <c r="KWD558" s="3"/>
      <c r="KWE558" s="578"/>
      <c r="KWF558" s="3"/>
      <c r="KWG558" s="438"/>
      <c r="KWH558" s="3"/>
      <c r="KWI558" s="578"/>
      <c r="KWJ558" s="3"/>
      <c r="KWK558" s="438"/>
      <c r="KWL558" s="3"/>
      <c r="KWM558" s="578"/>
      <c r="KWN558" s="3"/>
      <c r="KWO558" s="438"/>
      <c r="KWP558" s="3"/>
      <c r="KWQ558" s="578"/>
      <c r="KWR558" s="3"/>
      <c r="KWS558" s="438"/>
      <c r="KWT558" s="3"/>
      <c r="KWU558" s="578"/>
      <c r="KWV558" s="3"/>
      <c r="KWW558" s="438"/>
      <c r="KWX558" s="3"/>
      <c r="KWY558" s="578"/>
      <c r="KWZ558" s="3"/>
      <c r="KXA558" s="438"/>
      <c r="KXB558" s="3"/>
      <c r="KXC558" s="578"/>
      <c r="KXD558" s="3"/>
      <c r="KXE558" s="438"/>
      <c r="KXF558" s="3"/>
      <c r="KXG558" s="578"/>
      <c r="KXH558" s="3"/>
      <c r="KXI558" s="438"/>
      <c r="KXJ558" s="3"/>
      <c r="KXK558" s="578"/>
      <c r="KXL558" s="3"/>
      <c r="KXM558" s="438"/>
      <c r="KXN558" s="3"/>
      <c r="KXO558" s="578"/>
      <c r="KXP558" s="3"/>
      <c r="KXQ558" s="438"/>
      <c r="KXR558" s="3"/>
      <c r="KXS558" s="578"/>
      <c r="KXT558" s="3"/>
      <c r="KXU558" s="438"/>
      <c r="KXV558" s="3"/>
      <c r="KXW558" s="578"/>
      <c r="KXX558" s="3"/>
      <c r="KXY558" s="438"/>
      <c r="KXZ558" s="3"/>
      <c r="KYA558" s="578"/>
      <c r="KYB558" s="3"/>
      <c r="KYC558" s="438"/>
      <c r="KYD558" s="3"/>
      <c r="KYE558" s="578"/>
      <c r="KYF558" s="3"/>
      <c r="KYG558" s="438"/>
      <c r="KYH558" s="3"/>
      <c r="KYI558" s="578"/>
      <c r="KYJ558" s="3"/>
      <c r="KYK558" s="438"/>
      <c r="KYL558" s="3"/>
      <c r="KYM558" s="578"/>
      <c r="KYN558" s="3"/>
      <c r="KYO558" s="438"/>
      <c r="KYP558" s="3"/>
      <c r="KYQ558" s="578"/>
      <c r="KYR558" s="3"/>
      <c r="KYS558" s="438"/>
      <c r="KYT558" s="3"/>
      <c r="KYU558" s="578"/>
      <c r="KYV558" s="3"/>
      <c r="KYW558" s="438"/>
      <c r="KYX558" s="3"/>
      <c r="KYY558" s="578"/>
      <c r="KYZ558" s="3"/>
      <c r="KZA558" s="438"/>
      <c r="KZB558" s="3"/>
      <c r="KZC558" s="578"/>
      <c r="KZD558" s="3"/>
      <c r="KZE558" s="438"/>
      <c r="KZF558" s="3"/>
      <c r="KZG558" s="578"/>
      <c r="KZH558" s="3"/>
      <c r="KZI558" s="438"/>
      <c r="KZJ558" s="3"/>
      <c r="KZK558" s="578"/>
      <c r="KZL558" s="3"/>
      <c r="KZM558" s="438"/>
      <c r="KZN558" s="3"/>
      <c r="KZO558" s="578"/>
      <c r="KZP558" s="3"/>
      <c r="KZQ558" s="438"/>
      <c r="KZR558" s="3"/>
      <c r="KZS558" s="578"/>
      <c r="KZT558" s="3"/>
      <c r="KZU558" s="438"/>
      <c r="KZV558" s="3"/>
      <c r="KZW558" s="578"/>
      <c r="KZX558" s="3"/>
      <c r="KZY558" s="438"/>
      <c r="KZZ558" s="3"/>
      <c r="LAA558" s="578"/>
      <c r="LAB558" s="3"/>
      <c r="LAC558" s="438"/>
      <c r="LAD558" s="3"/>
      <c r="LAE558" s="578"/>
      <c r="LAF558" s="3"/>
      <c r="LAG558" s="438"/>
      <c r="LAH558" s="3"/>
      <c r="LAI558" s="578"/>
      <c r="LAJ558" s="3"/>
      <c r="LAK558" s="438"/>
      <c r="LAL558" s="3"/>
      <c r="LAM558" s="578"/>
      <c r="LAN558" s="3"/>
      <c r="LAO558" s="438"/>
      <c r="LAP558" s="3"/>
      <c r="LAQ558" s="578"/>
      <c r="LAR558" s="3"/>
      <c r="LAS558" s="438"/>
      <c r="LAT558" s="3"/>
      <c r="LAU558" s="578"/>
      <c r="LAV558" s="3"/>
      <c r="LAW558" s="438"/>
      <c r="LAX558" s="3"/>
      <c r="LAY558" s="578"/>
      <c r="LAZ558" s="3"/>
      <c r="LBA558" s="438"/>
      <c r="LBB558" s="3"/>
      <c r="LBC558" s="578"/>
      <c r="LBD558" s="3"/>
      <c r="LBE558" s="438"/>
      <c r="LBF558" s="3"/>
      <c r="LBG558" s="578"/>
      <c r="LBH558" s="3"/>
      <c r="LBI558" s="438"/>
      <c r="LBJ558" s="3"/>
      <c r="LBK558" s="578"/>
      <c r="LBL558" s="3"/>
      <c r="LBM558" s="438"/>
      <c r="LBN558" s="3"/>
      <c r="LBO558" s="578"/>
      <c r="LBP558" s="3"/>
      <c r="LBQ558" s="438"/>
      <c r="LBR558" s="3"/>
      <c r="LBS558" s="578"/>
      <c r="LBT558" s="3"/>
      <c r="LBU558" s="438"/>
      <c r="LBV558" s="3"/>
      <c r="LBW558" s="578"/>
      <c r="LBX558" s="3"/>
      <c r="LBY558" s="438"/>
      <c r="LBZ558" s="3"/>
      <c r="LCA558" s="578"/>
      <c r="LCB558" s="3"/>
      <c r="LCC558" s="438"/>
      <c r="LCD558" s="3"/>
      <c r="LCE558" s="578"/>
      <c r="LCF558" s="3"/>
      <c r="LCG558" s="438"/>
      <c r="LCH558" s="3"/>
      <c r="LCI558" s="578"/>
      <c r="LCJ558" s="3"/>
      <c r="LCK558" s="438"/>
      <c r="LCL558" s="3"/>
      <c r="LCM558" s="578"/>
      <c r="LCN558" s="3"/>
      <c r="LCO558" s="438"/>
      <c r="LCP558" s="3"/>
      <c r="LCQ558" s="578"/>
      <c r="LCR558" s="3"/>
      <c r="LCS558" s="438"/>
      <c r="LCT558" s="3"/>
      <c r="LCU558" s="578"/>
      <c r="LCV558" s="3"/>
      <c r="LCW558" s="438"/>
      <c r="LCX558" s="3"/>
      <c r="LCY558" s="578"/>
      <c r="LCZ558" s="3"/>
      <c r="LDA558" s="438"/>
      <c r="LDB558" s="3"/>
      <c r="LDC558" s="578"/>
      <c r="LDD558" s="3"/>
      <c r="LDE558" s="438"/>
      <c r="LDF558" s="3"/>
      <c r="LDG558" s="578"/>
      <c r="LDH558" s="3"/>
      <c r="LDI558" s="438"/>
      <c r="LDJ558" s="3"/>
      <c r="LDK558" s="578"/>
      <c r="LDL558" s="3"/>
      <c r="LDM558" s="438"/>
      <c r="LDN558" s="3"/>
      <c r="LDO558" s="578"/>
      <c r="LDP558" s="3"/>
      <c r="LDQ558" s="438"/>
      <c r="LDR558" s="3"/>
      <c r="LDS558" s="578"/>
      <c r="LDT558" s="3"/>
      <c r="LDU558" s="438"/>
      <c r="LDV558" s="3"/>
      <c r="LDW558" s="578"/>
      <c r="LDX558" s="3"/>
      <c r="LDY558" s="438"/>
      <c r="LDZ558" s="3"/>
      <c r="LEA558" s="578"/>
      <c r="LEB558" s="3"/>
      <c r="LEC558" s="438"/>
      <c r="LED558" s="3"/>
      <c r="LEE558" s="578"/>
      <c r="LEF558" s="3"/>
      <c r="LEG558" s="438"/>
      <c r="LEH558" s="3"/>
      <c r="LEI558" s="578"/>
      <c r="LEJ558" s="3"/>
      <c r="LEK558" s="438"/>
      <c r="LEL558" s="3"/>
      <c r="LEM558" s="578"/>
      <c r="LEN558" s="3"/>
      <c r="LEO558" s="438"/>
      <c r="LEP558" s="3"/>
      <c r="LEQ558" s="578"/>
      <c r="LER558" s="3"/>
      <c r="LES558" s="438"/>
      <c r="LET558" s="3"/>
      <c r="LEU558" s="578"/>
      <c r="LEV558" s="3"/>
      <c r="LEW558" s="438"/>
      <c r="LEX558" s="3"/>
      <c r="LEY558" s="578"/>
      <c r="LEZ558" s="3"/>
      <c r="LFA558" s="438"/>
      <c r="LFB558" s="3"/>
      <c r="LFC558" s="578"/>
      <c r="LFD558" s="3"/>
      <c r="LFE558" s="438"/>
      <c r="LFF558" s="3"/>
      <c r="LFG558" s="578"/>
      <c r="LFH558" s="3"/>
      <c r="LFI558" s="438"/>
      <c r="LFJ558" s="3"/>
      <c r="LFK558" s="578"/>
      <c r="LFL558" s="3"/>
      <c r="LFM558" s="438"/>
      <c r="LFN558" s="3"/>
      <c r="LFO558" s="578"/>
      <c r="LFP558" s="3"/>
      <c r="LFQ558" s="438"/>
      <c r="LFR558" s="3"/>
      <c r="LFS558" s="578"/>
      <c r="LFT558" s="3"/>
      <c r="LFU558" s="438"/>
      <c r="LFV558" s="3"/>
      <c r="LFW558" s="578"/>
      <c r="LFX558" s="3"/>
      <c r="LFY558" s="438"/>
      <c r="LFZ558" s="3"/>
      <c r="LGA558" s="578"/>
      <c r="LGB558" s="3"/>
      <c r="LGC558" s="438"/>
      <c r="LGD558" s="3"/>
      <c r="LGE558" s="578"/>
      <c r="LGF558" s="3"/>
      <c r="LGG558" s="438"/>
      <c r="LGH558" s="3"/>
      <c r="LGI558" s="578"/>
      <c r="LGJ558" s="3"/>
      <c r="LGK558" s="438"/>
      <c r="LGL558" s="3"/>
      <c r="LGM558" s="578"/>
      <c r="LGN558" s="3"/>
      <c r="LGO558" s="438"/>
      <c r="LGP558" s="3"/>
      <c r="LGQ558" s="578"/>
      <c r="LGR558" s="3"/>
      <c r="LGS558" s="438"/>
      <c r="LGT558" s="3"/>
      <c r="LGU558" s="578"/>
      <c r="LGV558" s="3"/>
      <c r="LGW558" s="438"/>
      <c r="LGX558" s="3"/>
      <c r="LGY558" s="578"/>
      <c r="LGZ558" s="3"/>
      <c r="LHA558" s="438"/>
      <c r="LHB558" s="3"/>
      <c r="LHC558" s="578"/>
      <c r="LHD558" s="3"/>
      <c r="LHE558" s="438"/>
      <c r="LHF558" s="3"/>
      <c r="LHG558" s="578"/>
      <c r="LHH558" s="3"/>
      <c r="LHI558" s="438"/>
      <c r="LHJ558" s="3"/>
      <c r="LHK558" s="578"/>
      <c r="LHL558" s="3"/>
      <c r="LHM558" s="438"/>
      <c r="LHN558" s="3"/>
      <c r="LHO558" s="578"/>
      <c r="LHP558" s="3"/>
      <c r="LHQ558" s="438"/>
      <c r="LHR558" s="3"/>
      <c r="LHS558" s="578"/>
      <c r="LHT558" s="3"/>
      <c r="LHU558" s="438"/>
      <c r="LHV558" s="3"/>
      <c r="LHW558" s="578"/>
      <c r="LHX558" s="3"/>
      <c r="LHY558" s="438"/>
      <c r="LHZ558" s="3"/>
      <c r="LIA558" s="578"/>
      <c r="LIB558" s="3"/>
      <c r="LIC558" s="438"/>
      <c r="LID558" s="3"/>
      <c r="LIE558" s="578"/>
      <c r="LIF558" s="3"/>
      <c r="LIG558" s="438"/>
      <c r="LIH558" s="3"/>
      <c r="LII558" s="578"/>
      <c r="LIJ558" s="3"/>
      <c r="LIK558" s="438"/>
      <c r="LIL558" s="3"/>
      <c r="LIM558" s="578"/>
      <c r="LIN558" s="3"/>
      <c r="LIO558" s="438"/>
      <c r="LIP558" s="3"/>
      <c r="LIQ558" s="578"/>
      <c r="LIR558" s="3"/>
      <c r="LIS558" s="438"/>
      <c r="LIT558" s="3"/>
      <c r="LIU558" s="578"/>
      <c r="LIV558" s="3"/>
      <c r="LIW558" s="438"/>
      <c r="LIX558" s="3"/>
      <c r="LIY558" s="578"/>
      <c r="LIZ558" s="3"/>
      <c r="LJA558" s="438"/>
      <c r="LJB558" s="3"/>
      <c r="LJC558" s="578"/>
      <c r="LJD558" s="3"/>
      <c r="LJE558" s="438"/>
      <c r="LJF558" s="3"/>
      <c r="LJG558" s="578"/>
      <c r="LJH558" s="3"/>
      <c r="LJI558" s="438"/>
      <c r="LJJ558" s="3"/>
      <c r="LJK558" s="578"/>
      <c r="LJL558" s="3"/>
      <c r="LJM558" s="438"/>
      <c r="LJN558" s="3"/>
      <c r="LJO558" s="578"/>
      <c r="LJP558" s="3"/>
      <c r="LJQ558" s="438"/>
      <c r="LJR558" s="3"/>
      <c r="LJS558" s="578"/>
      <c r="LJT558" s="3"/>
      <c r="LJU558" s="438"/>
      <c r="LJV558" s="3"/>
      <c r="LJW558" s="578"/>
      <c r="LJX558" s="3"/>
      <c r="LJY558" s="438"/>
      <c r="LJZ558" s="3"/>
      <c r="LKA558" s="578"/>
      <c r="LKB558" s="3"/>
      <c r="LKC558" s="438"/>
      <c r="LKD558" s="3"/>
      <c r="LKE558" s="578"/>
      <c r="LKF558" s="3"/>
      <c r="LKG558" s="438"/>
      <c r="LKH558" s="3"/>
      <c r="LKI558" s="578"/>
      <c r="LKJ558" s="3"/>
      <c r="LKK558" s="438"/>
      <c r="LKL558" s="3"/>
      <c r="LKM558" s="578"/>
      <c r="LKN558" s="3"/>
      <c r="LKO558" s="438"/>
      <c r="LKP558" s="3"/>
      <c r="LKQ558" s="578"/>
      <c r="LKR558" s="3"/>
      <c r="LKS558" s="438"/>
      <c r="LKT558" s="3"/>
      <c r="LKU558" s="578"/>
      <c r="LKV558" s="3"/>
      <c r="LKW558" s="438"/>
      <c r="LKX558" s="3"/>
      <c r="LKY558" s="578"/>
      <c r="LKZ558" s="3"/>
      <c r="LLA558" s="438"/>
      <c r="LLB558" s="3"/>
      <c r="LLC558" s="578"/>
      <c r="LLD558" s="3"/>
      <c r="LLE558" s="438"/>
      <c r="LLF558" s="3"/>
      <c r="LLG558" s="578"/>
      <c r="LLH558" s="3"/>
      <c r="LLI558" s="438"/>
      <c r="LLJ558" s="3"/>
      <c r="LLK558" s="578"/>
      <c r="LLL558" s="3"/>
      <c r="LLM558" s="438"/>
      <c r="LLN558" s="3"/>
      <c r="LLO558" s="578"/>
      <c r="LLP558" s="3"/>
      <c r="LLQ558" s="438"/>
      <c r="LLR558" s="3"/>
      <c r="LLS558" s="578"/>
      <c r="LLT558" s="3"/>
      <c r="LLU558" s="438"/>
      <c r="LLV558" s="3"/>
      <c r="LLW558" s="578"/>
      <c r="LLX558" s="3"/>
      <c r="LLY558" s="438"/>
      <c r="LLZ558" s="3"/>
      <c r="LMA558" s="578"/>
      <c r="LMB558" s="3"/>
      <c r="LMC558" s="438"/>
      <c r="LMD558" s="3"/>
      <c r="LME558" s="578"/>
      <c r="LMF558" s="3"/>
      <c r="LMG558" s="438"/>
      <c r="LMH558" s="3"/>
      <c r="LMI558" s="578"/>
      <c r="LMJ558" s="3"/>
      <c r="LMK558" s="438"/>
      <c r="LML558" s="3"/>
      <c r="LMM558" s="578"/>
      <c r="LMN558" s="3"/>
      <c r="LMO558" s="438"/>
      <c r="LMP558" s="3"/>
      <c r="LMQ558" s="578"/>
      <c r="LMR558" s="3"/>
      <c r="LMS558" s="438"/>
      <c r="LMT558" s="3"/>
      <c r="LMU558" s="578"/>
      <c r="LMV558" s="3"/>
      <c r="LMW558" s="438"/>
      <c r="LMX558" s="3"/>
      <c r="LMY558" s="578"/>
      <c r="LMZ558" s="3"/>
      <c r="LNA558" s="438"/>
      <c r="LNB558" s="3"/>
      <c r="LNC558" s="578"/>
      <c r="LND558" s="3"/>
      <c r="LNE558" s="438"/>
      <c r="LNF558" s="3"/>
      <c r="LNG558" s="578"/>
      <c r="LNH558" s="3"/>
      <c r="LNI558" s="438"/>
      <c r="LNJ558" s="3"/>
      <c r="LNK558" s="578"/>
      <c r="LNL558" s="3"/>
      <c r="LNM558" s="438"/>
      <c r="LNN558" s="3"/>
      <c r="LNO558" s="578"/>
      <c r="LNP558" s="3"/>
      <c r="LNQ558" s="438"/>
      <c r="LNR558" s="3"/>
      <c r="LNS558" s="578"/>
      <c r="LNT558" s="3"/>
      <c r="LNU558" s="438"/>
      <c r="LNV558" s="3"/>
      <c r="LNW558" s="578"/>
      <c r="LNX558" s="3"/>
      <c r="LNY558" s="438"/>
      <c r="LNZ558" s="3"/>
      <c r="LOA558" s="578"/>
      <c r="LOB558" s="3"/>
      <c r="LOC558" s="438"/>
      <c r="LOD558" s="3"/>
      <c r="LOE558" s="578"/>
      <c r="LOF558" s="3"/>
      <c r="LOG558" s="438"/>
      <c r="LOH558" s="3"/>
      <c r="LOI558" s="578"/>
      <c r="LOJ558" s="3"/>
      <c r="LOK558" s="438"/>
      <c r="LOL558" s="3"/>
      <c r="LOM558" s="578"/>
      <c r="LON558" s="3"/>
      <c r="LOO558" s="438"/>
      <c r="LOP558" s="3"/>
      <c r="LOQ558" s="578"/>
      <c r="LOR558" s="3"/>
      <c r="LOS558" s="438"/>
      <c r="LOT558" s="3"/>
      <c r="LOU558" s="578"/>
      <c r="LOV558" s="3"/>
      <c r="LOW558" s="438"/>
      <c r="LOX558" s="3"/>
      <c r="LOY558" s="578"/>
      <c r="LOZ558" s="3"/>
      <c r="LPA558" s="438"/>
      <c r="LPB558" s="3"/>
      <c r="LPC558" s="578"/>
      <c r="LPD558" s="3"/>
      <c r="LPE558" s="438"/>
      <c r="LPF558" s="3"/>
      <c r="LPG558" s="578"/>
      <c r="LPH558" s="3"/>
      <c r="LPI558" s="438"/>
      <c r="LPJ558" s="3"/>
      <c r="LPK558" s="578"/>
      <c r="LPL558" s="3"/>
      <c r="LPM558" s="438"/>
      <c r="LPN558" s="3"/>
      <c r="LPO558" s="578"/>
      <c r="LPP558" s="3"/>
      <c r="LPQ558" s="438"/>
      <c r="LPR558" s="3"/>
      <c r="LPS558" s="578"/>
      <c r="LPT558" s="3"/>
      <c r="LPU558" s="438"/>
      <c r="LPV558" s="3"/>
      <c r="LPW558" s="578"/>
      <c r="LPX558" s="3"/>
      <c r="LPY558" s="438"/>
      <c r="LPZ558" s="3"/>
      <c r="LQA558" s="578"/>
      <c r="LQB558" s="3"/>
      <c r="LQC558" s="438"/>
      <c r="LQD558" s="3"/>
      <c r="LQE558" s="578"/>
      <c r="LQF558" s="3"/>
      <c r="LQG558" s="438"/>
      <c r="LQH558" s="3"/>
      <c r="LQI558" s="578"/>
      <c r="LQJ558" s="3"/>
      <c r="LQK558" s="438"/>
      <c r="LQL558" s="3"/>
      <c r="LQM558" s="578"/>
      <c r="LQN558" s="3"/>
      <c r="LQO558" s="438"/>
      <c r="LQP558" s="3"/>
      <c r="LQQ558" s="578"/>
      <c r="LQR558" s="3"/>
      <c r="LQS558" s="438"/>
      <c r="LQT558" s="3"/>
      <c r="LQU558" s="578"/>
      <c r="LQV558" s="3"/>
      <c r="LQW558" s="438"/>
      <c r="LQX558" s="3"/>
      <c r="LQY558" s="578"/>
      <c r="LQZ558" s="3"/>
      <c r="LRA558" s="438"/>
      <c r="LRB558" s="3"/>
      <c r="LRC558" s="578"/>
      <c r="LRD558" s="3"/>
      <c r="LRE558" s="438"/>
      <c r="LRF558" s="3"/>
      <c r="LRG558" s="578"/>
      <c r="LRH558" s="3"/>
      <c r="LRI558" s="438"/>
      <c r="LRJ558" s="3"/>
      <c r="LRK558" s="578"/>
      <c r="LRL558" s="3"/>
      <c r="LRM558" s="438"/>
      <c r="LRN558" s="3"/>
      <c r="LRO558" s="578"/>
      <c r="LRP558" s="3"/>
      <c r="LRQ558" s="438"/>
      <c r="LRR558" s="3"/>
      <c r="LRS558" s="578"/>
      <c r="LRT558" s="3"/>
      <c r="LRU558" s="438"/>
      <c r="LRV558" s="3"/>
      <c r="LRW558" s="578"/>
      <c r="LRX558" s="3"/>
      <c r="LRY558" s="438"/>
      <c r="LRZ558" s="3"/>
      <c r="LSA558" s="578"/>
      <c r="LSB558" s="3"/>
      <c r="LSC558" s="438"/>
      <c r="LSD558" s="3"/>
      <c r="LSE558" s="578"/>
      <c r="LSF558" s="3"/>
      <c r="LSG558" s="438"/>
      <c r="LSH558" s="3"/>
      <c r="LSI558" s="578"/>
      <c r="LSJ558" s="3"/>
      <c r="LSK558" s="438"/>
      <c r="LSL558" s="3"/>
      <c r="LSM558" s="578"/>
      <c r="LSN558" s="3"/>
      <c r="LSO558" s="438"/>
      <c r="LSP558" s="3"/>
      <c r="LSQ558" s="578"/>
      <c r="LSR558" s="3"/>
      <c r="LSS558" s="438"/>
      <c r="LST558" s="3"/>
      <c r="LSU558" s="578"/>
      <c r="LSV558" s="3"/>
      <c r="LSW558" s="438"/>
      <c r="LSX558" s="3"/>
      <c r="LSY558" s="578"/>
      <c r="LSZ558" s="3"/>
      <c r="LTA558" s="438"/>
      <c r="LTB558" s="3"/>
      <c r="LTC558" s="578"/>
      <c r="LTD558" s="3"/>
      <c r="LTE558" s="438"/>
      <c r="LTF558" s="3"/>
      <c r="LTG558" s="578"/>
      <c r="LTH558" s="3"/>
      <c r="LTI558" s="438"/>
      <c r="LTJ558" s="3"/>
      <c r="LTK558" s="578"/>
      <c r="LTL558" s="3"/>
      <c r="LTM558" s="438"/>
      <c r="LTN558" s="3"/>
      <c r="LTO558" s="578"/>
      <c r="LTP558" s="3"/>
      <c r="LTQ558" s="438"/>
      <c r="LTR558" s="3"/>
      <c r="LTS558" s="578"/>
      <c r="LTT558" s="3"/>
      <c r="LTU558" s="438"/>
      <c r="LTV558" s="3"/>
      <c r="LTW558" s="578"/>
      <c r="LTX558" s="3"/>
      <c r="LTY558" s="438"/>
      <c r="LTZ558" s="3"/>
      <c r="LUA558" s="578"/>
      <c r="LUB558" s="3"/>
      <c r="LUC558" s="438"/>
      <c r="LUD558" s="3"/>
      <c r="LUE558" s="578"/>
      <c r="LUF558" s="3"/>
      <c r="LUG558" s="438"/>
      <c r="LUH558" s="3"/>
      <c r="LUI558" s="578"/>
      <c r="LUJ558" s="3"/>
      <c r="LUK558" s="438"/>
      <c r="LUL558" s="3"/>
      <c r="LUM558" s="578"/>
      <c r="LUN558" s="3"/>
      <c r="LUO558" s="438"/>
      <c r="LUP558" s="3"/>
      <c r="LUQ558" s="578"/>
      <c r="LUR558" s="3"/>
      <c r="LUS558" s="438"/>
      <c r="LUT558" s="3"/>
      <c r="LUU558" s="578"/>
      <c r="LUV558" s="3"/>
      <c r="LUW558" s="438"/>
      <c r="LUX558" s="3"/>
      <c r="LUY558" s="578"/>
      <c r="LUZ558" s="3"/>
      <c r="LVA558" s="438"/>
      <c r="LVB558" s="3"/>
      <c r="LVC558" s="578"/>
      <c r="LVD558" s="3"/>
      <c r="LVE558" s="438"/>
      <c r="LVF558" s="3"/>
      <c r="LVG558" s="578"/>
      <c r="LVH558" s="3"/>
      <c r="LVI558" s="438"/>
      <c r="LVJ558" s="3"/>
      <c r="LVK558" s="578"/>
      <c r="LVL558" s="3"/>
      <c r="LVM558" s="438"/>
      <c r="LVN558" s="3"/>
      <c r="LVO558" s="578"/>
      <c r="LVP558" s="3"/>
      <c r="LVQ558" s="438"/>
      <c r="LVR558" s="3"/>
      <c r="LVS558" s="578"/>
      <c r="LVT558" s="3"/>
      <c r="LVU558" s="438"/>
      <c r="LVV558" s="3"/>
      <c r="LVW558" s="578"/>
      <c r="LVX558" s="3"/>
      <c r="LVY558" s="438"/>
      <c r="LVZ558" s="3"/>
      <c r="LWA558" s="578"/>
      <c r="LWB558" s="3"/>
      <c r="LWC558" s="438"/>
      <c r="LWD558" s="3"/>
      <c r="LWE558" s="578"/>
      <c r="LWF558" s="3"/>
      <c r="LWG558" s="438"/>
      <c r="LWH558" s="3"/>
      <c r="LWI558" s="578"/>
      <c r="LWJ558" s="3"/>
      <c r="LWK558" s="438"/>
      <c r="LWL558" s="3"/>
      <c r="LWM558" s="578"/>
      <c r="LWN558" s="3"/>
      <c r="LWO558" s="438"/>
      <c r="LWP558" s="3"/>
      <c r="LWQ558" s="578"/>
      <c r="LWR558" s="3"/>
      <c r="LWS558" s="438"/>
      <c r="LWT558" s="3"/>
      <c r="LWU558" s="578"/>
      <c r="LWV558" s="3"/>
      <c r="LWW558" s="438"/>
      <c r="LWX558" s="3"/>
      <c r="LWY558" s="578"/>
      <c r="LWZ558" s="3"/>
      <c r="LXA558" s="438"/>
      <c r="LXB558" s="3"/>
      <c r="LXC558" s="578"/>
      <c r="LXD558" s="3"/>
      <c r="LXE558" s="438"/>
      <c r="LXF558" s="3"/>
      <c r="LXG558" s="578"/>
      <c r="LXH558" s="3"/>
      <c r="LXI558" s="438"/>
      <c r="LXJ558" s="3"/>
      <c r="LXK558" s="578"/>
      <c r="LXL558" s="3"/>
      <c r="LXM558" s="438"/>
      <c r="LXN558" s="3"/>
      <c r="LXO558" s="578"/>
      <c r="LXP558" s="3"/>
      <c r="LXQ558" s="438"/>
      <c r="LXR558" s="3"/>
      <c r="LXS558" s="578"/>
      <c r="LXT558" s="3"/>
      <c r="LXU558" s="438"/>
      <c r="LXV558" s="3"/>
      <c r="LXW558" s="578"/>
      <c r="LXX558" s="3"/>
      <c r="LXY558" s="438"/>
      <c r="LXZ558" s="3"/>
      <c r="LYA558" s="578"/>
      <c r="LYB558" s="3"/>
      <c r="LYC558" s="438"/>
      <c r="LYD558" s="3"/>
      <c r="LYE558" s="578"/>
      <c r="LYF558" s="3"/>
      <c r="LYG558" s="438"/>
      <c r="LYH558" s="3"/>
      <c r="LYI558" s="578"/>
      <c r="LYJ558" s="3"/>
      <c r="LYK558" s="438"/>
      <c r="LYL558" s="3"/>
      <c r="LYM558" s="578"/>
      <c r="LYN558" s="3"/>
      <c r="LYO558" s="438"/>
      <c r="LYP558" s="3"/>
      <c r="LYQ558" s="578"/>
      <c r="LYR558" s="3"/>
      <c r="LYS558" s="438"/>
      <c r="LYT558" s="3"/>
      <c r="LYU558" s="578"/>
      <c r="LYV558" s="3"/>
      <c r="LYW558" s="438"/>
      <c r="LYX558" s="3"/>
      <c r="LYY558" s="578"/>
      <c r="LYZ558" s="3"/>
      <c r="LZA558" s="438"/>
      <c r="LZB558" s="3"/>
      <c r="LZC558" s="578"/>
      <c r="LZD558" s="3"/>
      <c r="LZE558" s="438"/>
      <c r="LZF558" s="3"/>
      <c r="LZG558" s="578"/>
      <c r="LZH558" s="3"/>
      <c r="LZI558" s="438"/>
      <c r="LZJ558" s="3"/>
      <c r="LZK558" s="578"/>
      <c r="LZL558" s="3"/>
      <c r="LZM558" s="438"/>
      <c r="LZN558" s="3"/>
      <c r="LZO558" s="578"/>
      <c r="LZP558" s="3"/>
      <c r="LZQ558" s="438"/>
      <c r="LZR558" s="3"/>
      <c r="LZS558" s="578"/>
      <c r="LZT558" s="3"/>
      <c r="LZU558" s="438"/>
      <c r="LZV558" s="3"/>
      <c r="LZW558" s="578"/>
      <c r="LZX558" s="3"/>
      <c r="LZY558" s="438"/>
      <c r="LZZ558" s="3"/>
      <c r="MAA558" s="578"/>
      <c r="MAB558" s="3"/>
      <c r="MAC558" s="438"/>
      <c r="MAD558" s="3"/>
      <c r="MAE558" s="578"/>
      <c r="MAF558" s="3"/>
      <c r="MAG558" s="438"/>
      <c r="MAH558" s="3"/>
      <c r="MAI558" s="578"/>
      <c r="MAJ558" s="3"/>
      <c r="MAK558" s="438"/>
      <c r="MAL558" s="3"/>
      <c r="MAM558" s="578"/>
      <c r="MAN558" s="3"/>
      <c r="MAO558" s="438"/>
      <c r="MAP558" s="3"/>
      <c r="MAQ558" s="578"/>
      <c r="MAR558" s="3"/>
      <c r="MAS558" s="438"/>
      <c r="MAT558" s="3"/>
      <c r="MAU558" s="578"/>
      <c r="MAV558" s="3"/>
      <c r="MAW558" s="438"/>
      <c r="MAX558" s="3"/>
      <c r="MAY558" s="578"/>
      <c r="MAZ558" s="3"/>
      <c r="MBA558" s="438"/>
      <c r="MBB558" s="3"/>
      <c r="MBC558" s="578"/>
      <c r="MBD558" s="3"/>
      <c r="MBE558" s="438"/>
      <c r="MBF558" s="3"/>
      <c r="MBG558" s="578"/>
      <c r="MBH558" s="3"/>
      <c r="MBI558" s="438"/>
      <c r="MBJ558" s="3"/>
      <c r="MBK558" s="578"/>
      <c r="MBL558" s="3"/>
      <c r="MBM558" s="438"/>
      <c r="MBN558" s="3"/>
      <c r="MBO558" s="578"/>
      <c r="MBP558" s="3"/>
      <c r="MBQ558" s="438"/>
      <c r="MBR558" s="3"/>
      <c r="MBS558" s="578"/>
      <c r="MBT558" s="3"/>
      <c r="MBU558" s="438"/>
      <c r="MBV558" s="3"/>
      <c r="MBW558" s="578"/>
      <c r="MBX558" s="3"/>
      <c r="MBY558" s="438"/>
      <c r="MBZ558" s="3"/>
      <c r="MCA558" s="578"/>
      <c r="MCB558" s="3"/>
      <c r="MCC558" s="438"/>
      <c r="MCD558" s="3"/>
      <c r="MCE558" s="578"/>
      <c r="MCF558" s="3"/>
      <c r="MCG558" s="438"/>
      <c r="MCH558" s="3"/>
      <c r="MCI558" s="578"/>
      <c r="MCJ558" s="3"/>
      <c r="MCK558" s="438"/>
      <c r="MCL558" s="3"/>
      <c r="MCM558" s="578"/>
      <c r="MCN558" s="3"/>
      <c r="MCO558" s="438"/>
      <c r="MCP558" s="3"/>
      <c r="MCQ558" s="578"/>
      <c r="MCR558" s="3"/>
      <c r="MCS558" s="438"/>
      <c r="MCT558" s="3"/>
      <c r="MCU558" s="578"/>
      <c r="MCV558" s="3"/>
      <c r="MCW558" s="438"/>
      <c r="MCX558" s="3"/>
      <c r="MCY558" s="578"/>
      <c r="MCZ558" s="3"/>
      <c r="MDA558" s="438"/>
      <c r="MDB558" s="3"/>
      <c r="MDC558" s="578"/>
      <c r="MDD558" s="3"/>
      <c r="MDE558" s="438"/>
      <c r="MDF558" s="3"/>
      <c r="MDG558" s="578"/>
      <c r="MDH558" s="3"/>
      <c r="MDI558" s="438"/>
      <c r="MDJ558" s="3"/>
      <c r="MDK558" s="578"/>
      <c r="MDL558" s="3"/>
      <c r="MDM558" s="438"/>
      <c r="MDN558" s="3"/>
      <c r="MDO558" s="578"/>
      <c r="MDP558" s="3"/>
      <c r="MDQ558" s="438"/>
      <c r="MDR558" s="3"/>
      <c r="MDS558" s="578"/>
      <c r="MDT558" s="3"/>
      <c r="MDU558" s="438"/>
      <c r="MDV558" s="3"/>
      <c r="MDW558" s="578"/>
      <c r="MDX558" s="3"/>
      <c r="MDY558" s="438"/>
      <c r="MDZ558" s="3"/>
      <c r="MEA558" s="578"/>
      <c r="MEB558" s="3"/>
      <c r="MEC558" s="438"/>
      <c r="MED558" s="3"/>
      <c r="MEE558" s="578"/>
      <c r="MEF558" s="3"/>
      <c r="MEG558" s="438"/>
      <c r="MEH558" s="3"/>
      <c r="MEI558" s="578"/>
      <c r="MEJ558" s="3"/>
      <c r="MEK558" s="438"/>
      <c r="MEL558" s="3"/>
      <c r="MEM558" s="578"/>
      <c r="MEN558" s="3"/>
      <c r="MEO558" s="438"/>
      <c r="MEP558" s="3"/>
      <c r="MEQ558" s="578"/>
      <c r="MER558" s="3"/>
      <c r="MES558" s="438"/>
      <c r="MET558" s="3"/>
      <c r="MEU558" s="578"/>
      <c r="MEV558" s="3"/>
      <c r="MEW558" s="438"/>
      <c r="MEX558" s="3"/>
      <c r="MEY558" s="578"/>
      <c r="MEZ558" s="3"/>
      <c r="MFA558" s="438"/>
      <c r="MFB558" s="3"/>
      <c r="MFC558" s="578"/>
      <c r="MFD558" s="3"/>
      <c r="MFE558" s="438"/>
      <c r="MFF558" s="3"/>
      <c r="MFG558" s="578"/>
      <c r="MFH558" s="3"/>
      <c r="MFI558" s="438"/>
      <c r="MFJ558" s="3"/>
      <c r="MFK558" s="578"/>
      <c r="MFL558" s="3"/>
      <c r="MFM558" s="438"/>
      <c r="MFN558" s="3"/>
      <c r="MFO558" s="578"/>
      <c r="MFP558" s="3"/>
      <c r="MFQ558" s="438"/>
      <c r="MFR558" s="3"/>
      <c r="MFS558" s="578"/>
      <c r="MFT558" s="3"/>
      <c r="MFU558" s="438"/>
      <c r="MFV558" s="3"/>
      <c r="MFW558" s="578"/>
      <c r="MFX558" s="3"/>
      <c r="MFY558" s="438"/>
      <c r="MFZ558" s="3"/>
      <c r="MGA558" s="578"/>
      <c r="MGB558" s="3"/>
      <c r="MGC558" s="438"/>
      <c r="MGD558" s="3"/>
      <c r="MGE558" s="578"/>
      <c r="MGF558" s="3"/>
      <c r="MGG558" s="438"/>
      <c r="MGH558" s="3"/>
      <c r="MGI558" s="578"/>
      <c r="MGJ558" s="3"/>
      <c r="MGK558" s="438"/>
      <c r="MGL558" s="3"/>
      <c r="MGM558" s="578"/>
      <c r="MGN558" s="3"/>
      <c r="MGO558" s="438"/>
      <c r="MGP558" s="3"/>
      <c r="MGQ558" s="578"/>
      <c r="MGR558" s="3"/>
      <c r="MGS558" s="438"/>
      <c r="MGT558" s="3"/>
      <c r="MGU558" s="578"/>
      <c r="MGV558" s="3"/>
      <c r="MGW558" s="438"/>
      <c r="MGX558" s="3"/>
      <c r="MGY558" s="578"/>
      <c r="MGZ558" s="3"/>
      <c r="MHA558" s="438"/>
      <c r="MHB558" s="3"/>
      <c r="MHC558" s="578"/>
      <c r="MHD558" s="3"/>
      <c r="MHE558" s="438"/>
      <c r="MHF558" s="3"/>
      <c r="MHG558" s="578"/>
      <c r="MHH558" s="3"/>
      <c r="MHI558" s="438"/>
      <c r="MHJ558" s="3"/>
      <c r="MHK558" s="578"/>
      <c r="MHL558" s="3"/>
      <c r="MHM558" s="438"/>
      <c r="MHN558" s="3"/>
      <c r="MHO558" s="578"/>
      <c r="MHP558" s="3"/>
      <c r="MHQ558" s="438"/>
      <c r="MHR558" s="3"/>
      <c r="MHS558" s="578"/>
      <c r="MHT558" s="3"/>
      <c r="MHU558" s="438"/>
      <c r="MHV558" s="3"/>
      <c r="MHW558" s="578"/>
      <c r="MHX558" s="3"/>
      <c r="MHY558" s="438"/>
      <c r="MHZ558" s="3"/>
      <c r="MIA558" s="578"/>
      <c r="MIB558" s="3"/>
      <c r="MIC558" s="438"/>
      <c r="MID558" s="3"/>
      <c r="MIE558" s="578"/>
      <c r="MIF558" s="3"/>
      <c r="MIG558" s="438"/>
      <c r="MIH558" s="3"/>
      <c r="MII558" s="578"/>
      <c r="MIJ558" s="3"/>
      <c r="MIK558" s="438"/>
      <c r="MIL558" s="3"/>
      <c r="MIM558" s="578"/>
      <c r="MIN558" s="3"/>
      <c r="MIO558" s="438"/>
      <c r="MIP558" s="3"/>
      <c r="MIQ558" s="578"/>
      <c r="MIR558" s="3"/>
      <c r="MIS558" s="438"/>
      <c r="MIT558" s="3"/>
      <c r="MIU558" s="578"/>
      <c r="MIV558" s="3"/>
      <c r="MIW558" s="438"/>
      <c r="MIX558" s="3"/>
      <c r="MIY558" s="578"/>
      <c r="MIZ558" s="3"/>
      <c r="MJA558" s="438"/>
      <c r="MJB558" s="3"/>
      <c r="MJC558" s="578"/>
      <c r="MJD558" s="3"/>
      <c r="MJE558" s="438"/>
      <c r="MJF558" s="3"/>
      <c r="MJG558" s="578"/>
      <c r="MJH558" s="3"/>
      <c r="MJI558" s="438"/>
      <c r="MJJ558" s="3"/>
      <c r="MJK558" s="578"/>
      <c r="MJL558" s="3"/>
      <c r="MJM558" s="438"/>
      <c r="MJN558" s="3"/>
      <c r="MJO558" s="578"/>
      <c r="MJP558" s="3"/>
      <c r="MJQ558" s="438"/>
      <c r="MJR558" s="3"/>
      <c r="MJS558" s="578"/>
      <c r="MJT558" s="3"/>
      <c r="MJU558" s="438"/>
      <c r="MJV558" s="3"/>
      <c r="MJW558" s="578"/>
      <c r="MJX558" s="3"/>
      <c r="MJY558" s="438"/>
      <c r="MJZ558" s="3"/>
      <c r="MKA558" s="578"/>
      <c r="MKB558" s="3"/>
      <c r="MKC558" s="438"/>
      <c r="MKD558" s="3"/>
      <c r="MKE558" s="578"/>
      <c r="MKF558" s="3"/>
      <c r="MKG558" s="438"/>
      <c r="MKH558" s="3"/>
      <c r="MKI558" s="578"/>
      <c r="MKJ558" s="3"/>
      <c r="MKK558" s="438"/>
      <c r="MKL558" s="3"/>
      <c r="MKM558" s="578"/>
      <c r="MKN558" s="3"/>
      <c r="MKO558" s="438"/>
      <c r="MKP558" s="3"/>
      <c r="MKQ558" s="578"/>
      <c r="MKR558" s="3"/>
      <c r="MKS558" s="438"/>
      <c r="MKT558" s="3"/>
      <c r="MKU558" s="578"/>
      <c r="MKV558" s="3"/>
      <c r="MKW558" s="438"/>
      <c r="MKX558" s="3"/>
      <c r="MKY558" s="578"/>
      <c r="MKZ558" s="3"/>
      <c r="MLA558" s="438"/>
      <c r="MLB558" s="3"/>
      <c r="MLC558" s="578"/>
      <c r="MLD558" s="3"/>
      <c r="MLE558" s="438"/>
      <c r="MLF558" s="3"/>
      <c r="MLG558" s="578"/>
      <c r="MLH558" s="3"/>
      <c r="MLI558" s="438"/>
      <c r="MLJ558" s="3"/>
      <c r="MLK558" s="578"/>
      <c r="MLL558" s="3"/>
      <c r="MLM558" s="438"/>
      <c r="MLN558" s="3"/>
      <c r="MLO558" s="578"/>
      <c r="MLP558" s="3"/>
      <c r="MLQ558" s="438"/>
      <c r="MLR558" s="3"/>
      <c r="MLS558" s="578"/>
      <c r="MLT558" s="3"/>
      <c r="MLU558" s="438"/>
      <c r="MLV558" s="3"/>
      <c r="MLW558" s="578"/>
      <c r="MLX558" s="3"/>
      <c r="MLY558" s="438"/>
      <c r="MLZ558" s="3"/>
      <c r="MMA558" s="578"/>
      <c r="MMB558" s="3"/>
      <c r="MMC558" s="438"/>
      <c r="MMD558" s="3"/>
      <c r="MME558" s="578"/>
      <c r="MMF558" s="3"/>
      <c r="MMG558" s="438"/>
      <c r="MMH558" s="3"/>
      <c r="MMI558" s="578"/>
      <c r="MMJ558" s="3"/>
      <c r="MMK558" s="438"/>
      <c r="MML558" s="3"/>
      <c r="MMM558" s="578"/>
      <c r="MMN558" s="3"/>
      <c r="MMO558" s="438"/>
      <c r="MMP558" s="3"/>
      <c r="MMQ558" s="578"/>
      <c r="MMR558" s="3"/>
      <c r="MMS558" s="438"/>
      <c r="MMT558" s="3"/>
      <c r="MMU558" s="578"/>
      <c r="MMV558" s="3"/>
      <c r="MMW558" s="438"/>
      <c r="MMX558" s="3"/>
      <c r="MMY558" s="578"/>
      <c r="MMZ558" s="3"/>
      <c r="MNA558" s="438"/>
      <c r="MNB558" s="3"/>
      <c r="MNC558" s="578"/>
      <c r="MND558" s="3"/>
      <c r="MNE558" s="438"/>
      <c r="MNF558" s="3"/>
      <c r="MNG558" s="578"/>
      <c r="MNH558" s="3"/>
      <c r="MNI558" s="438"/>
      <c r="MNJ558" s="3"/>
      <c r="MNK558" s="578"/>
      <c r="MNL558" s="3"/>
      <c r="MNM558" s="438"/>
      <c r="MNN558" s="3"/>
      <c r="MNO558" s="578"/>
      <c r="MNP558" s="3"/>
      <c r="MNQ558" s="438"/>
      <c r="MNR558" s="3"/>
      <c r="MNS558" s="578"/>
      <c r="MNT558" s="3"/>
      <c r="MNU558" s="438"/>
      <c r="MNV558" s="3"/>
      <c r="MNW558" s="578"/>
      <c r="MNX558" s="3"/>
      <c r="MNY558" s="438"/>
      <c r="MNZ558" s="3"/>
      <c r="MOA558" s="578"/>
      <c r="MOB558" s="3"/>
      <c r="MOC558" s="438"/>
      <c r="MOD558" s="3"/>
      <c r="MOE558" s="578"/>
      <c r="MOF558" s="3"/>
      <c r="MOG558" s="438"/>
      <c r="MOH558" s="3"/>
      <c r="MOI558" s="578"/>
      <c r="MOJ558" s="3"/>
      <c r="MOK558" s="438"/>
      <c r="MOL558" s="3"/>
      <c r="MOM558" s="578"/>
      <c r="MON558" s="3"/>
      <c r="MOO558" s="438"/>
      <c r="MOP558" s="3"/>
      <c r="MOQ558" s="578"/>
      <c r="MOR558" s="3"/>
      <c r="MOS558" s="438"/>
      <c r="MOT558" s="3"/>
      <c r="MOU558" s="578"/>
      <c r="MOV558" s="3"/>
      <c r="MOW558" s="438"/>
      <c r="MOX558" s="3"/>
      <c r="MOY558" s="578"/>
      <c r="MOZ558" s="3"/>
      <c r="MPA558" s="438"/>
      <c r="MPB558" s="3"/>
      <c r="MPC558" s="578"/>
      <c r="MPD558" s="3"/>
      <c r="MPE558" s="438"/>
      <c r="MPF558" s="3"/>
      <c r="MPG558" s="578"/>
      <c r="MPH558" s="3"/>
      <c r="MPI558" s="438"/>
      <c r="MPJ558" s="3"/>
      <c r="MPK558" s="578"/>
      <c r="MPL558" s="3"/>
      <c r="MPM558" s="438"/>
      <c r="MPN558" s="3"/>
      <c r="MPO558" s="578"/>
      <c r="MPP558" s="3"/>
      <c r="MPQ558" s="438"/>
      <c r="MPR558" s="3"/>
      <c r="MPS558" s="578"/>
      <c r="MPT558" s="3"/>
      <c r="MPU558" s="438"/>
      <c r="MPV558" s="3"/>
      <c r="MPW558" s="578"/>
      <c r="MPX558" s="3"/>
      <c r="MPY558" s="438"/>
      <c r="MPZ558" s="3"/>
      <c r="MQA558" s="578"/>
      <c r="MQB558" s="3"/>
      <c r="MQC558" s="438"/>
      <c r="MQD558" s="3"/>
      <c r="MQE558" s="578"/>
      <c r="MQF558" s="3"/>
      <c r="MQG558" s="438"/>
      <c r="MQH558" s="3"/>
      <c r="MQI558" s="578"/>
      <c r="MQJ558" s="3"/>
      <c r="MQK558" s="438"/>
      <c r="MQL558" s="3"/>
      <c r="MQM558" s="578"/>
      <c r="MQN558" s="3"/>
      <c r="MQO558" s="438"/>
      <c r="MQP558" s="3"/>
      <c r="MQQ558" s="578"/>
      <c r="MQR558" s="3"/>
      <c r="MQS558" s="438"/>
      <c r="MQT558" s="3"/>
      <c r="MQU558" s="578"/>
      <c r="MQV558" s="3"/>
      <c r="MQW558" s="438"/>
      <c r="MQX558" s="3"/>
      <c r="MQY558" s="578"/>
      <c r="MQZ558" s="3"/>
      <c r="MRA558" s="438"/>
      <c r="MRB558" s="3"/>
      <c r="MRC558" s="578"/>
      <c r="MRD558" s="3"/>
      <c r="MRE558" s="438"/>
      <c r="MRF558" s="3"/>
      <c r="MRG558" s="578"/>
      <c r="MRH558" s="3"/>
      <c r="MRI558" s="438"/>
      <c r="MRJ558" s="3"/>
      <c r="MRK558" s="578"/>
      <c r="MRL558" s="3"/>
      <c r="MRM558" s="438"/>
      <c r="MRN558" s="3"/>
      <c r="MRO558" s="578"/>
      <c r="MRP558" s="3"/>
      <c r="MRQ558" s="438"/>
      <c r="MRR558" s="3"/>
      <c r="MRS558" s="578"/>
      <c r="MRT558" s="3"/>
      <c r="MRU558" s="438"/>
      <c r="MRV558" s="3"/>
      <c r="MRW558" s="578"/>
      <c r="MRX558" s="3"/>
      <c r="MRY558" s="438"/>
      <c r="MRZ558" s="3"/>
      <c r="MSA558" s="578"/>
      <c r="MSB558" s="3"/>
      <c r="MSC558" s="438"/>
      <c r="MSD558" s="3"/>
      <c r="MSE558" s="578"/>
      <c r="MSF558" s="3"/>
      <c r="MSG558" s="438"/>
      <c r="MSH558" s="3"/>
      <c r="MSI558" s="578"/>
      <c r="MSJ558" s="3"/>
      <c r="MSK558" s="438"/>
      <c r="MSL558" s="3"/>
      <c r="MSM558" s="578"/>
      <c r="MSN558" s="3"/>
      <c r="MSO558" s="438"/>
      <c r="MSP558" s="3"/>
      <c r="MSQ558" s="578"/>
      <c r="MSR558" s="3"/>
      <c r="MSS558" s="438"/>
      <c r="MST558" s="3"/>
      <c r="MSU558" s="578"/>
      <c r="MSV558" s="3"/>
      <c r="MSW558" s="438"/>
      <c r="MSX558" s="3"/>
      <c r="MSY558" s="578"/>
      <c r="MSZ558" s="3"/>
      <c r="MTA558" s="438"/>
      <c r="MTB558" s="3"/>
      <c r="MTC558" s="578"/>
      <c r="MTD558" s="3"/>
      <c r="MTE558" s="438"/>
      <c r="MTF558" s="3"/>
      <c r="MTG558" s="578"/>
      <c r="MTH558" s="3"/>
      <c r="MTI558" s="438"/>
      <c r="MTJ558" s="3"/>
      <c r="MTK558" s="578"/>
      <c r="MTL558" s="3"/>
      <c r="MTM558" s="438"/>
      <c r="MTN558" s="3"/>
      <c r="MTO558" s="578"/>
      <c r="MTP558" s="3"/>
      <c r="MTQ558" s="438"/>
      <c r="MTR558" s="3"/>
      <c r="MTS558" s="578"/>
      <c r="MTT558" s="3"/>
      <c r="MTU558" s="438"/>
      <c r="MTV558" s="3"/>
      <c r="MTW558" s="578"/>
      <c r="MTX558" s="3"/>
      <c r="MTY558" s="438"/>
      <c r="MTZ558" s="3"/>
      <c r="MUA558" s="578"/>
      <c r="MUB558" s="3"/>
      <c r="MUC558" s="438"/>
      <c r="MUD558" s="3"/>
      <c r="MUE558" s="578"/>
      <c r="MUF558" s="3"/>
      <c r="MUG558" s="438"/>
      <c r="MUH558" s="3"/>
      <c r="MUI558" s="578"/>
      <c r="MUJ558" s="3"/>
      <c r="MUK558" s="438"/>
      <c r="MUL558" s="3"/>
      <c r="MUM558" s="578"/>
      <c r="MUN558" s="3"/>
      <c r="MUO558" s="438"/>
      <c r="MUP558" s="3"/>
      <c r="MUQ558" s="578"/>
      <c r="MUR558" s="3"/>
      <c r="MUS558" s="438"/>
      <c r="MUT558" s="3"/>
      <c r="MUU558" s="578"/>
      <c r="MUV558" s="3"/>
      <c r="MUW558" s="438"/>
      <c r="MUX558" s="3"/>
      <c r="MUY558" s="578"/>
      <c r="MUZ558" s="3"/>
      <c r="MVA558" s="438"/>
      <c r="MVB558" s="3"/>
      <c r="MVC558" s="578"/>
      <c r="MVD558" s="3"/>
      <c r="MVE558" s="438"/>
      <c r="MVF558" s="3"/>
      <c r="MVG558" s="578"/>
      <c r="MVH558" s="3"/>
      <c r="MVI558" s="438"/>
      <c r="MVJ558" s="3"/>
      <c r="MVK558" s="578"/>
      <c r="MVL558" s="3"/>
      <c r="MVM558" s="438"/>
      <c r="MVN558" s="3"/>
      <c r="MVO558" s="578"/>
      <c r="MVP558" s="3"/>
      <c r="MVQ558" s="438"/>
      <c r="MVR558" s="3"/>
      <c r="MVS558" s="578"/>
      <c r="MVT558" s="3"/>
      <c r="MVU558" s="438"/>
      <c r="MVV558" s="3"/>
      <c r="MVW558" s="578"/>
      <c r="MVX558" s="3"/>
      <c r="MVY558" s="438"/>
      <c r="MVZ558" s="3"/>
      <c r="MWA558" s="578"/>
      <c r="MWB558" s="3"/>
      <c r="MWC558" s="438"/>
      <c r="MWD558" s="3"/>
      <c r="MWE558" s="578"/>
      <c r="MWF558" s="3"/>
      <c r="MWG558" s="438"/>
      <c r="MWH558" s="3"/>
      <c r="MWI558" s="578"/>
      <c r="MWJ558" s="3"/>
      <c r="MWK558" s="438"/>
      <c r="MWL558" s="3"/>
      <c r="MWM558" s="578"/>
      <c r="MWN558" s="3"/>
      <c r="MWO558" s="438"/>
      <c r="MWP558" s="3"/>
      <c r="MWQ558" s="578"/>
      <c r="MWR558" s="3"/>
      <c r="MWS558" s="438"/>
      <c r="MWT558" s="3"/>
      <c r="MWU558" s="578"/>
      <c r="MWV558" s="3"/>
      <c r="MWW558" s="438"/>
      <c r="MWX558" s="3"/>
      <c r="MWY558" s="578"/>
      <c r="MWZ558" s="3"/>
      <c r="MXA558" s="438"/>
      <c r="MXB558" s="3"/>
      <c r="MXC558" s="578"/>
      <c r="MXD558" s="3"/>
      <c r="MXE558" s="438"/>
      <c r="MXF558" s="3"/>
      <c r="MXG558" s="578"/>
      <c r="MXH558" s="3"/>
      <c r="MXI558" s="438"/>
      <c r="MXJ558" s="3"/>
      <c r="MXK558" s="578"/>
      <c r="MXL558" s="3"/>
      <c r="MXM558" s="438"/>
      <c r="MXN558" s="3"/>
      <c r="MXO558" s="578"/>
      <c r="MXP558" s="3"/>
      <c r="MXQ558" s="438"/>
      <c r="MXR558" s="3"/>
      <c r="MXS558" s="578"/>
      <c r="MXT558" s="3"/>
      <c r="MXU558" s="438"/>
      <c r="MXV558" s="3"/>
      <c r="MXW558" s="578"/>
      <c r="MXX558" s="3"/>
      <c r="MXY558" s="438"/>
      <c r="MXZ558" s="3"/>
      <c r="MYA558" s="578"/>
      <c r="MYB558" s="3"/>
      <c r="MYC558" s="438"/>
      <c r="MYD558" s="3"/>
      <c r="MYE558" s="578"/>
      <c r="MYF558" s="3"/>
      <c r="MYG558" s="438"/>
      <c r="MYH558" s="3"/>
      <c r="MYI558" s="578"/>
      <c r="MYJ558" s="3"/>
      <c r="MYK558" s="438"/>
      <c r="MYL558" s="3"/>
      <c r="MYM558" s="578"/>
      <c r="MYN558" s="3"/>
      <c r="MYO558" s="438"/>
      <c r="MYP558" s="3"/>
      <c r="MYQ558" s="578"/>
      <c r="MYR558" s="3"/>
      <c r="MYS558" s="438"/>
      <c r="MYT558" s="3"/>
      <c r="MYU558" s="578"/>
      <c r="MYV558" s="3"/>
      <c r="MYW558" s="438"/>
      <c r="MYX558" s="3"/>
      <c r="MYY558" s="578"/>
      <c r="MYZ558" s="3"/>
      <c r="MZA558" s="438"/>
      <c r="MZB558" s="3"/>
      <c r="MZC558" s="578"/>
      <c r="MZD558" s="3"/>
      <c r="MZE558" s="438"/>
      <c r="MZF558" s="3"/>
      <c r="MZG558" s="578"/>
      <c r="MZH558" s="3"/>
      <c r="MZI558" s="438"/>
      <c r="MZJ558" s="3"/>
      <c r="MZK558" s="578"/>
      <c r="MZL558" s="3"/>
      <c r="MZM558" s="438"/>
      <c r="MZN558" s="3"/>
      <c r="MZO558" s="578"/>
      <c r="MZP558" s="3"/>
      <c r="MZQ558" s="438"/>
      <c r="MZR558" s="3"/>
      <c r="MZS558" s="578"/>
      <c r="MZT558" s="3"/>
      <c r="MZU558" s="438"/>
      <c r="MZV558" s="3"/>
      <c r="MZW558" s="578"/>
      <c r="MZX558" s="3"/>
      <c r="MZY558" s="438"/>
      <c r="MZZ558" s="3"/>
      <c r="NAA558" s="578"/>
      <c r="NAB558" s="3"/>
      <c r="NAC558" s="438"/>
      <c r="NAD558" s="3"/>
      <c r="NAE558" s="578"/>
      <c r="NAF558" s="3"/>
      <c r="NAG558" s="438"/>
      <c r="NAH558" s="3"/>
      <c r="NAI558" s="578"/>
      <c r="NAJ558" s="3"/>
      <c r="NAK558" s="438"/>
      <c r="NAL558" s="3"/>
      <c r="NAM558" s="578"/>
      <c r="NAN558" s="3"/>
      <c r="NAO558" s="438"/>
      <c r="NAP558" s="3"/>
      <c r="NAQ558" s="578"/>
      <c r="NAR558" s="3"/>
      <c r="NAS558" s="438"/>
      <c r="NAT558" s="3"/>
      <c r="NAU558" s="578"/>
      <c r="NAV558" s="3"/>
      <c r="NAW558" s="438"/>
      <c r="NAX558" s="3"/>
      <c r="NAY558" s="578"/>
      <c r="NAZ558" s="3"/>
      <c r="NBA558" s="438"/>
      <c r="NBB558" s="3"/>
      <c r="NBC558" s="578"/>
      <c r="NBD558" s="3"/>
      <c r="NBE558" s="438"/>
      <c r="NBF558" s="3"/>
      <c r="NBG558" s="578"/>
      <c r="NBH558" s="3"/>
      <c r="NBI558" s="438"/>
      <c r="NBJ558" s="3"/>
      <c r="NBK558" s="578"/>
      <c r="NBL558" s="3"/>
      <c r="NBM558" s="438"/>
      <c r="NBN558" s="3"/>
      <c r="NBO558" s="578"/>
      <c r="NBP558" s="3"/>
      <c r="NBQ558" s="438"/>
      <c r="NBR558" s="3"/>
      <c r="NBS558" s="578"/>
      <c r="NBT558" s="3"/>
      <c r="NBU558" s="438"/>
      <c r="NBV558" s="3"/>
      <c r="NBW558" s="578"/>
      <c r="NBX558" s="3"/>
      <c r="NBY558" s="438"/>
      <c r="NBZ558" s="3"/>
      <c r="NCA558" s="578"/>
      <c r="NCB558" s="3"/>
      <c r="NCC558" s="438"/>
      <c r="NCD558" s="3"/>
      <c r="NCE558" s="578"/>
      <c r="NCF558" s="3"/>
      <c r="NCG558" s="438"/>
      <c r="NCH558" s="3"/>
      <c r="NCI558" s="578"/>
      <c r="NCJ558" s="3"/>
      <c r="NCK558" s="438"/>
      <c r="NCL558" s="3"/>
      <c r="NCM558" s="578"/>
      <c r="NCN558" s="3"/>
      <c r="NCO558" s="438"/>
      <c r="NCP558" s="3"/>
      <c r="NCQ558" s="578"/>
      <c r="NCR558" s="3"/>
      <c r="NCS558" s="438"/>
      <c r="NCT558" s="3"/>
      <c r="NCU558" s="578"/>
      <c r="NCV558" s="3"/>
      <c r="NCW558" s="438"/>
      <c r="NCX558" s="3"/>
      <c r="NCY558" s="578"/>
      <c r="NCZ558" s="3"/>
      <c r="NDA558" s="438"/>
      <c r="NDB558" s="3"/>
      <c r="NDC558" s="578"/>
      <c r="NDD558" s="3"/>
      <c r="NDE558" s="438"/>
      <c r="NDF558" s="3"/>
      <c r="NDG558" s="578"/>
      <c r="NDH558" s="3"/>
      <c r="NDI558" s="438"/>
      <c r="NDJ558" s="3"/>
      <c r="NDK558" s="578"/>
      <c r="NDL558" s="3"/>
      <c r="NDM558" s="438"/>
      <c r="NDN558" s="3"/>
      <c r="NDO558" s="578"/>
      <c r="NDP558" s="3"/>
      <c r="NDQ558" s="438"/>
      <c r="NDR558" s="3"/>
      <c r="NDS558" s="578"/>
      <c r="NDT558" s="3"/>
      <c r="NDU558" s="438"/>
      <c r="NDV558" s="3"/>
      <c r="NDW558" s="578"/>
      <c r="NDX558" s="3"/>
      <c r="NDY558" s="438"/>
      <c r="NDZ558" s="3"/>
      <c r="NEA558" s="578"/>
      <c r="NEB558" s="3"/>
      <c r="NEC558" s="438"/>
      <c r="NED558" s="3"/>
      <c r="NEE558" s="578"/>
      <c r="NEF558" s="3"/>
      <c r="NEG558" s="438"/>
      <c r="NEH558" s="3"/>
      <c r="NEI558" s="578"/>
      <c r="NEJ558" s="3"/>
      <c r="NEK558" s="438"/>
      <c r="NEL558" s="3"/>
      <c r="NEM558" s="578"/>
      <c r="NEN558" s="3"/>
      <c r="NEO558" s="438"/>
      <c r="NEP558" s="3"/>
      <c r="NEQ558" s="578"/>
      <c r="NER558" s="3"/>
      <c r="NES558" s="438"/>
      <c r="NET558" s="3"/>
      <c r="NEU558" s="578"/>
      <c r="NEV558" s="3"/>
      <c r="NEW558" s="438"/>
      <c r="NEX558" s="3"/>
      <c r="NEY558" s="578"/>
      <c r="NEZ558" s="3"/>
      <c r="NFA558" s="438"/>
      <c r="NFB558" s="3"/>
      <c r="NFC558" s="578"/>
      <c r="NFD558" s="3"/>
      <c r="NFE558" s="438"/>
      <c r="NFF558" s="3"/>
      <c r="NFG558" s="578"/>
      <c r="NFH558" s="3"/>
      <c r="NFI558" s="438"/>
      <c r="NFJ558" s="3"/>
      <c r="NFK558" s="578"/>
      <c r="NFL558" s="3"/>
      <c r="NFM558" s="438"/>
      <c r="NFN558" s="3"/>
      <c r="NFO558" s="578"/>
      <c r="NFP558" s="3"/>
      <c r="NFQ558" s="438"/>
      <c r="NFR558" s="3"/>
      <c r="NFS558" s="578"/>
      <c r="NFT558" s="3"/>
      <c r="NFU558" s="438"/>
      <c r="NFV558" s="3"/>
      <c r="NFW558" s="578"/>
      <c r="NFX558" s="3"/>
      <c r="NFY558" s="438"/>
      <c r="NFZ558" s="3"/>
      <c r="NGA558" s="578"/>
      <c r="NGB558" s="3"/>
      <c r="NGC558" s="438"/>
      <c r="NGD558" s="3"/>
      <c r="NGE558" s="578"/>
      <c r="NGF558" s="3"/>
      <c r="NGG558" s="438"/>
      <c r="NGH558" s="3"/>
      <c r="NGI558" s="578"/>
      <c r="NGJ558" s="3"/>
      <c r="NGK558" s="438"/>
      <c r="NGL558" s="3"/>
      <c r="NGM558" s="578"/>
      <c r="NGN558" s="3"/>
      <c r="NGO558" s="438"/>
      <c r="NGP558" s="3"/>
      <c r="NGQ558" s="578"/>
      <c r="NGR558" s="3"/>
      <c r="NGS558" s="438"/>
      <c r="NGT558" s="3"/>
      <c r="NGU558" s="578"/>
      <c r="NGV558" s="3"/>
      <c r="NGW558" s="438"/>
      <c r="NGX558" s="3"/>
      <c r="NGY558" s="578"/>
      <c r="NGZ558" s="3"/>
      <c r="NHA558" s="438"/>
      <c r="NHB558" s="3"/>
      <c r="NHC558" s="578"/>
      <c r="NHD558" s="3"/>
      <c r="NHE558" s="438"/>
      <c r="NHF558" s="3"/>
      <c r="NHG558" s="578"/>
      <c r="NHH558" s="3"/>
      <c r="NHI558" s="438"/>
      <c r="NHJ558" s="3"/>
      <c r="NHK558" s="578"/>
      <c r="NHL558" s="3"/>
      <c r="NHM558" s="438"/>
      <c r="NHN558" s="3"/>
      <c r="NHO558" s="578"/>
      <c r="NHP558" s="3"/>
      <c r="NHQ558" s="438"/>
      <c r="NHR558" s="3"/>
      <c r="NHS558" s="578"/>
      <c r="NHT558" s="3"/>
      <c r="NHU558" s="438"/>
      <c r="NHV558" s="3"/>
      <c r="NHW558" s="578"/>
      <c r="NHX558" s="3"/>
      <c r="NHY558" s="438"/>
      <c r="NHZ558" s="3"/>
      <c r="NIA558" s="578"/>
      <c r="NIB558" s="3"/>
      <c r="NIC558" s="438"/>
      <c r="NID558" s="3"/>
      <c r="NIE558" s="578"/>
      <c r="NIF558" s="3"/>
      <c r="NIG558" s="438"/>
      <c r="NIH558" s="3"/>
      <c r="NII558" s="578"/>
      <c r="NIJ558" s="3"/>
      <c r="NIK558" s="438"/>
      <c r="NIL558" s="3"/>
      <c r="NIM558" s="578"/>
      <c r="NIN558" s="3"/>
      <c r="NIO558" s="438"/>
      <c r="NIP558" s="3"/>
      <c r="NIQ558" s="578"/>
      <c r="NIR558" s="3"/>
      <c r="NIS558" s="438"/>
      <c r="NIT558" s="3"/>
      <c r="NIU558" s="578"/>
      <c r="NIV558" s="3"/>
      <c r="NIW558" s="438"/>
      <c r="NIX558" s="3"/>
      <c r="NIY558" s="578"/>
      <c r="NIZ558" s="3"/>
      <c r="NJA558" s="438"/>
      <c r="NJB558" s="3"/>
      <c r="NJC558" s="578"/>
      <c r="NJD558" s="3"/>
      <c r="NJE558" s="438"/>
      <c r="NJF558" s="3"/>
      <c r="NJG558" s="578"/>
      <c r="NJH558" s="3"/>
      <c r="NJI558" s="438"/>
      <c r="NJJ558" s="3"/>
      <c r="NJK558" s="578"/>
      <c r="NJL558" s="3"/>
      <c r="NJM558" s="438"/>
      <c r="NJN558" s="3"/>
      <c r="NJO558" s="578"/>
      <c r="NJP558" s="3"/>
      <c r="NJQ558" s="438"/>
      <c r="NJR558" s="3"/>
      <c r="NJS558" s="578"/>
      <c r="NJT558" s="3"/>
      <c r="NJU558" s="438"/>
      <c r="NJV558" s="3"/>
      <c r="NJW558" s="578"/>
      <c r="NJX558" s="3"/>
      <c r="NJY558" s="438"/>
      <c r="NJZ558" s="3"/>
      <c r="NKA558" s="578"/>
      <c r="NKB558" s="3"/>
      <c r="NKC558" s="438"/>
      <c r="NKD558" s="3"/>
      <c r="NKE558" s="578"/>
      <c r="NKF558" s="3"/>
      <c r="NKG558" s="438"/>
      <c r="NKH558" s="3"/>
      <c r="NKI558" s="578"/>
      <c r="NKJ558" s="3"/>
      <c r="NKK558" s="438"/>
      <c r="NKL558" s="3"/>
      <c r="NKM558" s="578"/>
      <c r="NKN558" s="3"/>
      <c r="NKO558" s="438"/>
      <c r="NKP558" s="3"/>
      <c r="NKQ558" s="578"/>
      <c r="NKR558" s="3"/>
      <c r="NKS558" s="438"/>
      <c r="NKT558" s="3"/>
      <c r="NKU558" s="578"/>
      <c r="NKV558" s="3"/>
      <c r="NKW558" s="438"/>
      <c r="NKX558" s="3"/>
      <c r="NKY558" s="578"/>
      <c r="NKZ558" s="3"/>
      <c r="NLA558" s="438"/>
      <c r="NLB558" s="3"/>
      <c r="NLC558" s="578"/>
      <c r="NLD558" s="3"/>
      <c r="NLE558" s="438"/>
      <c r="NLF558" s="3"/>
      <c r="NLG558" s="578"/>
      <c r="NLH558" s="3"/>
      <c r="NLI558" s="438"/>
      <c r="NLJ558" s="3"/>
      <c r="NLK558" s="578"/>
      <c r="NLL558" s="3"/>
      <c r="NLM558" s="438"/>
      <c r="NLN558" s="3"/>
      <c r="NLO558" s="578"/>
      <c r="NLP558" s="3"/>
      <c r="NLQ558" s="438"/>
      <c r="NLR558" s="3"/>
      <c r="NLS558" s="578"/>
      <c r="NLT558" s="3"/>
      <c r="NLU558" s="438"/>
      <c r="NLV558" s="3"/>
      <c r="NLW558" s="578"/>
      <c r="NLX558" s="3"/>
      <c r="NLY558" s="438"/>
      <c r="NLZ558" s="3"/>
      <c r="NMA558" s="578"/>
      <c r="NMB558" s="3"/>
      <c r="NMC558" s="438"/>
      <c r="NMD558" s="3"/>
      <c r="NME558" s="578"/>
      <c r="NMF558" s="3"/>
      <c r="NMG558" s="438"/>
      <c r="NMH558" s="3"/>
      <c r="NMI558" s="578"/>
      <c r="NMJ558" s="3"/>
      <c r="NMK558" s="438"/>
      <c r="NML558" s="3"/>
      <c r="NMM558" s="578"/>
      <c r="NMN558" s="3"/>
      <c r="NMO558" s="438"/>
      <c r="NMP558" s="3"/>
      <c r="NMQ558" s="578"/>
      <c r="NMR558" s="3"/>
      <c r="NMS558" s="438"/>
      <c r="NMT558" s="3"/>
      <c r="NMU558" s="578"/>
      <c r="NMV558" s="3"/>
      <c r="NMW558" s="438"/>
      <c r="NMX558" s="3"/>
      <c r="NMY558" s="578"/>
      <c r="NMZ558" s="3"/>
      <c r="NNA558" s="438"/>
      <c r="NNB558" s="3"/>
      <c r="NNC558" s="578"/>
      <c r="NND558" s="3"/>
      <c r="NNE558" s="438"/>
      <c r="NNF558" s="3"/>
      <c r="NNG558" s="578"/>
      <c r="NNH558" s="3"/>
      <c r="NNI558" s="438"/>
      <c r="NNJ558" s="3"/>
      <c r="NNK558" s="578"/>
      <c r="NNL558" s="3"/>
      <c r="NNM558" s="438"/>
      <c r="NNN558" s="3"/>
      <c r="NNO558" s="578"/>
      <c r="NNP558" s="3"/>
      <c r="NNQ558" s="438"/>
      <c r="NNR558" s="3"/>
      <c r="NNS558" s="578"/>
      <c r="NNT558" s="3"/>
      <c r="NNU558" s="438"/>
      <c r="NNV558" s="3"/>
      <c r="NNW558" s="578"/>
      <c r="NNX558" s="3"/>
      <c r="NNY558" s="438"/>
      <c r="NNZ558" s="3"/>
      <c r="NOA558" s="578"/>
      <c r="NOB558" s="3"/>
      <c r="NOC558" s="438"/>
      <c r="NOD558" s="3"/>
      <c r="NOE558" s="578"/>
      <c r="NOF558" s="3"/>
      <c r="NOG558" s="438"/>
      <c r="NOH558" s="3"/>
      <c r="NOI558" s="578"/>
      <c r="NOJ558" s="3"/>
      <c r="NOK558" s="438"/>
      <c r="NOL558" s="3"/>
      <c r="NOM558" s="578"/>
      <c r="NON558" s="3"/>
      <c r="NOO558" s="438"/>
      <c r="NOP558" s="3"/>
      <c r="NOQ558" s="578"/>
      <c r="NOR558" s="3"/>
      <c r="NOS558" s="438"/>
      <c r="NOT558" s="3"/>
      <c r="NOU558" s="578"/>
      <c r="NOV558" s="3"/>
      <c r="NOW558" s="438"/>
      <c r="NOX558" s="3"/>
      <c r="NOY558" s="578"/>
      <c r="NOZ558" s="3"/>
      <c r="NPA558" s="438"/>
      <c r="NPB558" s="3"/>
      <c r="NPC558" s="578"/>
      <c r="NPD558" s="3"/>
      <c r="NPE558" s="438"/>
      <c r="NPF558" s="3"/>
      <c r="NPG558" s="578"/>
      <c r="NPH558" s="3"/>
      <c r="NPI558" s="438"/>
      <c r="NPJ558" s="3"/>
      <c r="NPK558" s="578"/>
      <c r="NPL558" s="3"/>
      <c r="NPM558" s="438"/>
      <c r="NPN558" s="3"/>
      <c r="NPO558" s="578"/>
      <c r="NPP558" s="3"/>
      <c r="NPQ558" s="438"/>
      <c r="NPR558" s="3"/>
      <c r="NPS558" s="578"/>
      <c r="NPT558" s="3"/>
      <c r="NPU558" s="438"/>
      <c r="NPV558" s="3"/>
      <c r="NPW558" s="578"/>
      <c r="NPX558" s="3"/>
      <c r="NPY558" s="438"/>
      <c r="NPZ558" s="3"/>
      <c r="NQA558" s="578"/>
      <c r="NQB558" s="3"/>
      <c r="NQC558" s="438"/>
      <c r="NQD558" s="3"/>
      <c r="NQE558" s="578"/>
      <c r="NQF558" s="3"/>
      <c r="NQG558" s="438"/>
      <c r="NQH558" s="3"/>
      <c r="NQI558" s="578"/>
      <c r="NQJ558" s="3"/>
      <c r="NQK558" s="438"/>
      <c r="NQL558" s="3"/>
      <c r="NQM558" s="578"/>
      <c r="NQN558" s="3"/>
      <c r="NQO558" s="438"/>
      <c r="NQP558" s="3"/>
      <c r="NQQ558" s="578"/>
      <c r="NQR558" s="3"/>
      <c r="NQS558" s="438"/>
      <c r="NQT558" s="3"/>
      <c r="NQU558" s="578"/>
      <c r="NQV558" s="3"/>
      <c r="NQW558" s="438"/>
      <c r="NQX558" s="3"/>
      <c r="NQY558" s="578"/>
      <c r="NQZ558" s="3"/>
      <c r="NRA558" s="438"/>
      <c r="NRB558" s="3"/>
      <c r="NRC558" s="578"/>
      <c r="NRD558" s="3"/>
      <c r="NRE558" s="438"/>
      <c r="NRF558" s="3"/>
      <c r="NRG558" s="578"/>
      <c r="NRH558" s="3"/>
      <c r="NRI558" s="438"/>
      <c r="NRJ558" s="3"/>
      <c r="NRK558" s="578"/>
      <c r="NRL558" s="3"/>
      <c r="NRM558" s="438"/>
      <c r="NRN558" s="3"/>
      <c r="NRO558" s="578"/>
      <c r="NRP558" s="3"/>
      <c r="NRQ558" s="438"/>
      <c r="NRR558" s="3"/>
      <c r="NRS558" s="578"/>
      <c r="NRT558" s="3"/>
      <c r="NRU558" s="438"/>
      <c r="NRV558" s="3"/>
      <c r="NRW558" s="578"/>
      <c r="NRX558" s="3"/>
      <c r="NRY558" s="438"/>
      <c r="NRZ558" s="3"/>
      <c r="NSA558" s="578"/>
      <c r="NSB558" s="3"/>
      <c r="NSC558" s="438"/>
      <c r="NSD558" s="3"/>
      <c r="NSE558" s="578"/>
      <c r="NSF558" s="3"/>
      <c r="NSG558" s="438"/>
      <c r="NSH558" s="3"/>
      <c r="NSI558" s="578"/>
      <c r="NSJ558" s="3"/>
      <c r="NSK558" s="438"/>
      <c r="NSL558" s="3"/>
      <c r="NSM558" s="578"/>
      <c r="NSN558" s="3"/>
      <c r="NSO558" s="438"/>
      <c r="NSP558" s="3"/>
      <c r="NSQ558" s="578"/>
      <c r="NSR558" s="3"/>
      <c r="NSS558" s="438"/>
      <c r="NST558" s="3"/>
      <c r="NSU558" s="578"/>
      <c r="NSV558" s="3"/>
      <c r="NSW558" s="438"/>
      <c r="NSX558" s="3"/>
      <c r="NSY558" s="578"/>
      <c r="NSZ558" s="3"/>
      <c r="NTA558" s="438"/>
      <c r="NTB558" s="3"/>
      <c r="NTC558" s="578"/>
      <c r="NTD558" s="3"/>
      <c r="NTE558" s="438"/>
      <c r="NTF558" s="3"/>
      <c r="NTG558" s="578"/>
      <c r="NTH558" s="3"/>
      <c r="NTI558" s="438"/>
      <c r="NTJ558" s="3"/>
      <c r="NTK558" s="578"/>
      <c r="NTL558" s="3"/>
      <c r="NTM558" s="438"/>
      <c r="NTN558" s="3"/>
      <c r="NTO558" s="578"/>
      <c r="NTP558" s="3"/>
      <c r="NTQ558" s="438"/>
      <c r="NTR558" s="3"/>
      <c r="NTS558" s="578"/>
      <c r="NTT558" s="3"/>
      <c r="NTU558" s="438"/>
      <c r="NTV558" s="3"/>
      <c r="NTW558" s="578"/>
      <c r="NTX558" s="3"/>
      <c r="NTY558" s="438"/>
      <c r="NTZ558" s="3"/>
      <c r="NUA558" s="578"/>
      <c r="NUB558" s="3"/>
      <c r="NUC558" s="438"/>
      <c r="NUD558" s="3"/>
      <c r="NUE558" s="578"/>
      <c r="NUF558" s="3"/>
      <c r="NUG558" s="438"/>
      <c r="NUH558" s="3"/>
      <c r="NUI558" s="578"/>
      <c r="NUJ558" s="3"/>
      <c r="NUK558" s="438"/>
      <c r="NUL558" s="3"/>
      <c r="NUM558" s="578"/>
      <c r="NUN558" s="3"/>
      <c r="NUO558" s="438"/>
      <c r="NUP558" s="3"/>
      <c r="NUQ558" s="578"/>
      <c r="NUR558" s="3"/>
      <c r="NUS558" s="438"/>
      <c r="NUT558" s="3"/>
      <c r="NUU558" s="578"/>
      <c r="NUV558" s="3"/>
      <c r="NUW558" s="438"/>
      <c r="NUX558" s="3"/>
      <c r="NUY558" s="578"/>
      <c r="NUZ558" s="3"/>
      <c r="NVA558" s="438"/>
      <c r="NVB558" s="3"/>
      <c r="NVC558" s="578"/>
      <c r="NVD558" s="3"/>
      <c r="NVE558" s="438"/>
      <c r="NVF558" s="3"/>
      <c r="NVG558" s="578"/>
      <c r="NVH558" s="3"/>
      <c r="NVI558" s="438"/>
      <c r="NVJ558" s="3"/>
      <c r="NVK558" s="578"/>
      <c r="NVL558" s="3"/>
      <c r="NVM558" s="438"/>
      <c r="NVN558" s="3"/>
      <c r="NVO558" s="578"/>
      <c r="NVP558" s="3"/>
      <c r="NVQ558" s="438"/>
      <c r="NVR558" s="3"/>
      <c r="NVS558" s="578"/>
      <c r="NVT558" s="3"/>
      <c r="NVU558" s="438"/>
      <c r="NVV558" s="3"/>
      <c r="NVW558" s="578"/>
      <c r="NVX558" s="3"/>
      <c r="NVY558" s="438"/>
      <c r="NVZ558" s="3"/>
      <c r="NWA558" s="578"/>
      <c r="NWB558" s="3"/>
      <c r="NWC558" s="438"/>
      <c r="NWD558" s="3"/>
      <c r="NWE558" s="578"/>
      <c r="NWF558" s="3"/>
      <c r="NWG558" s="438"/>
      <c r="NWH558" s="3"/>
      <c r="NWI558" s="578"/>
      <c r="NWJ558" s="3"/>
      <c r="NWK558" s="438"/>
      <c r="NWL558" s="3"/>
      <c r="NWM558" s="578"/>
      <c r="NWN558" s="3"/>
      <c r="NWO558" s="438"/>
      <c r="NWP558" s="3"/>
      <c r="NWQ558" s="578"/>
      <c r="NWR558" s="3"/>
      <c r="NWS558" s="438"/>
      <c r="NWT558" s="3"/>
      <c r="NWU558" s="578"/>
      <c r="NWV558" s="3"/>
      <c r="NWW558" s="438"/>
      <c r="NWX558" s="3"/>
      <c r="NWY558" s="578"/>
      <c r="NWZ558" s="3"/>
      <c r="NXA558" s="438"/>
      <c r="NXB558" s="3"/>
      <c r="NXC558" s="578"/>
      <c r="NXD558" s="3"/>
      <c r="NXE558" s="438"/>
      <c r="NXF558" s="3"/>
      <c r="NXG558" s="578"/>
      <c r="NXH558" s="3"/>
      <c r="NXI558" s="438"/>
      <c r="NXJ558" s="3"/>
      <c r="NXK558" s="578"/>
      <c r="NXL558" s="3"/>
      <c r="NXM558" s="438"/>
      <c r="NXN558" s="3"/>
      <c r="NXO558" s="578"/>
      <c r="NXP558" s="3"/>
      <c r="NXQ558" s="438"/>
      <c r="NXR558" s="3"/>
      <c r="NXS558" s="578"/>
      <c r="NXT558" s="3"/>
      <c r="NXU558" s="438"/>
      <c r="NXV558" s="3"/>
      <c r="NXW558" s="578"/>
      <c r="NXX558" s="3"/>
      <c r="NXY558" s="438"/>
      <c r="NXZ558" s="3"/>
      <c r="NYA558" s="578"/>
      <c r="NYB558" s="3"/>
      <c r="NYC558" s="438"/>
      <c r="NYD558" s="3"/>
      <c r="NYE558" s="578"/>
      <c r="NYF558" s="3"/>
      <c r="NYG558" s="438"/>
      <c r="NYH558" s="3"/>
      <c r="NYI558" s="578"/>
      <c r="NYJ558" s="3"/>
      <c r="NYK558" s="438"/>
      <c r="NYL558" s="3"/>
      <c r="NYM558" s="578"/>
      <c r="NYN558" s="3"/>
      <c r="NYO558" s="438"/>
      <c r="NYP558" s="3"/>
      <c r="NYQ558" s="578"/>
      <c r="NYR558" s="3"/>
      <c r="NYS558" s="438"/>
      <c r="NYT558" s="3"/>
      <c r="NYU558" s="578"/>
      <c r="NYV558" s="3"/>
      <c r="NYW558" s="438"/>
      <c r="NYX558" s="3"/>
      <c r="NYY558" s="578"/>
      <c r="NYZ558" s="3"/>
      <c r="NZA558" s="438"/>
      <c r="NZB558" s="3"/>
      <c r="NZC558" s="578"/>
      <c r="NZD558" s="3"/>
      <c r="NZE558" s="438"/>
      <c r="NZF558" s="3"/>
      <c r="NZG558" s="578"/>
      <c r="NZH558" s="3"/>
      <c r="NZI558" s="438"/>
      <c r="NZJ558" s="3"/>
      <c r="NZK558" s="578"/>
      <c r="NZL558" s="3"/>
      <c r="NZM558" s="438"/>
      <c r="NZN558" s="3"/>
      <c r="NZO558" s="578"/>
      <c r="NZP558" s="3"/>
      <c r="NZQ558" s="438"/>
      <c r="NZR558" s="3"/>
      <c r="NZS558" s="578"/>
      <c r="NZT558" s="3"/>
      <c r="NZU558" s="438"/>
      <c r="NZV558" s="3"/>
      <c r="NZW558" s="578"/>
      <c r="NZX558" s="3"/>
      <c r="NZY558" s="438"/>
      <c r="NZZ558" s="3"/>
      <c r="OAA558" s="578"/>
      <c r="OAB558" s="3"/>
      <c r="OAC558" s="438"/>
      <c r="OAD558" s="3"/>
      <c r="OAE558" s="578"/>
      <c r="OAF558" s="3"/>
      <c r="OAG558" s="438"/>
      <c r="OAH558" s="3"/>
      <c r="OAI558" s="578"/>
      <c r="OAJ558" s="3"/>
      <c r="OAK558" s="438"/>
      <c r="OAL558" s="3"/>
      <c r="OAM558" s="578"/>
      <c r="OAN558" s="3"/>
      <c r="OAO558" s="438"/>
      <c r="OAP558" s="3"/>
      <c r="OAQ558" s="578"/>
      <c r="OAR558" s="3"/>
      <c r="OAS558" s="438"/>
      <c r="OAT558" s="3"/>
      <c r="OAU558" s="578"/>
      <c r="OAV558" s="3"/>
      <c r="OAW558" s="438"/>
      <c r="OAX558" s="3"/>
      <c r="OAY558" s="578"/>
      <c r="OAZ558" s="3"/>
      <c r="OBA558" s="438"/>
      <c r="OBB558" s="3"/>
      <c r="OBC558" s="578"/>
      <c r="OBD558" s="3"/>
      <c r="OBE558" s="438"/>
      <c r="OBF558" s="3"/>
      <c r="OBG558" s="578"/>
      <c r="OBH558" s="3"/>
      <c r="OBI558" s="438"/>
      <c r="OBJ558" s="3"/>
      <c r="OBK558" s="578"/>
      <c r="OBL558" s="3"/>
      <c r="OBM558" s="438"/>
      <c r="OBN558" s="3"/>
      <c r="OBO558" s="578"/>
      <c r="OBP558" s="3"/>
      <c r="OBQ558" s="438"/>
      <c r="OBR558" s="3"/>
      <c r="OBS558" s="578"/>
      <c r="OBT558" s="3"/>
      <c r="OBU558" s="438"/>
      <c r="OBV558" s="3"/>
      <c r="OBW558" s="578"/>
      <c r="OBX558" s="3"/>
      <c r="OBY558" s="438"/>
      <c r="OBZ558" s="3"/>
      <c r="OCA558" s="578"/>
      <c r="OCB558" s="3"/>
      <c r="OCC558" s="438"/>
      <c r="OCD558" s="3"/>
      <c r="OCE558" s="578"/>
      <c r="OCF558" s="3"/>
      <c r="OCG558" s="438"/>
      <c r="OCH558" s="3"/>
      <c r="OCI558" s="578"/>
      <c r="OCJ558" s="3"/>
      <c r="OCK558" s="438"/>
      <c r="OCL558" s="3"/>
      <c r="OCM558" s="578"/>
      <c r="OCN558" s="3"/>
      <c r="OCO558" s="438"/>
      <c r="OCP558" s="3"/>
      <c r="OCQ558" s="578"/>
      <c r="OCR558" s="3"/>
      <c r="OCS558" s="438"/>
      <c r="OCT558" s="3"/>
      <c r="OCU558" s="578"/>
      <c r="OCV558" s="3"/>
      <c r="OCW558" s="438"/>
      <c r="OCX558" s="3"/>
      <c r="OCY558" s="578"/>
      <c r="OCZ558" s="3"/>
      <c r="ODA558" s="438"/>
      <c r="ODB558" s="3"/>
      <c r="ODC558" s="578"/>
      <c r="ODD558" s="3"/>
      <c r="ODE558" s="438"/>
      <c r="ODF558" s="3"/>
      <c r="ODG558" s="578"/>
      <c r="ODH558" s="3"/>
      <c r="ODI558" s="438"/>
      <c r="ODJ558" s="3"/>
      <c r="ODK558" s="578"/>
      <c r="ODL558" s="3"/>
      <c r="ODM558" s="438"/>
      <c r="ODN558" s="3"/>
      <c r="ODO558" s="578"/>
      <c r="ODP558" s="3"/>
      <c r="ODQ558" s="438"/>
      <c r="ODR558" s="3"/>
      <c r="ODS558" s="578"/>
      <c r="ODT558" s="3"/>
      <c r="ODU558" s="438"/>
      <c r="ODV558" s="3"/>
      <c r="ODW558" s="578"/>
      <c r="ODX558" s="3"/>
      <c r="ODY558" s="438"/>
      <c r="ODZ558" s="3"/>
      <c r="OEA558" s="578"/>
      <c r="OEB558" s="3"/>
      <c r="OEC558" s="438"/>
      <c r="OED558" s="3"/>
      <c r="OEE558" s="578"/>
      <c r="OEF558" s="3"/>
      <c r="OEG558" s="438"/>
      <c r="OEH558" s="3"/>
      <c r="OEI558" s="578"/>
      <c r="OEJ558" s="3"/>
      <c r="OEK558" s="438"/>
      <c r="OEL558" s="3"/>
      <c r="OEM558" s="578"/>
      <c r="OEN558" s="3"/>
      <c r="OEO558" s="438"/>
      <c r="OEP558" s="3"/>
      <c r="OEQ558" s="578"/>
      <c r="OER558" s="3"/>
      <c r="OES558" s="438"/>
      <c r="OET558" s="3"/>
      <c r="OEU558" s="578"/>
      <c r="OEV558" s="3"/>
      <c r="OEW558" s="438"/>
      <c r="OEX558" s="3"/>
      <c r="OEY558" s="578"/>
      <c r="OEZ558" s="3"/>
      <c r="OFA558" s="438"/>
      <c r="OFB558" s="3"/>
      <c r="OFC558" s="578"/>
      <c r="OFD558" s="3"/>
      <c r="OFE558" s="438"/>
      <c r="OFF558" s="3"/>
      <c r="OFG558" s="578"/>
      <c r="OFH558" s="3"/>
      <c r="OFI558" s="438"/>
      <c r="OFJ558" s="3"/>
      <c r="OFK558" s="578"/>
      <c r="OFL558" s="3"/>
      <c r="OFM558" s="438"/>
      <c r="OFN558" s="3"/>
      <c r="OFO558" s="578"/>
      <c r="OFP558" s="3"/>
      <c r="OFQ558" s="438"/>
      <c r="OFR558" s="3"/>
      <c r="OFS558" s="578"/>
      <c r="OFT558" s="3"/>
      <c r="OFU558" s="438"/>
      <c r="OFV558" s="3"/>
      <c r="OFW558" s="578"/>
      <c r="OFX558" s="3"/>
      <c r="OFY558" s="438"/>
      <c r="OFZ558" s="3"/>
      <c r="OGA558" s="578"/>
      <c r="OGB558" s="3"/>
      <c r="OGC558" s="438"/>
      <c r="OGD558" s="3"/>
      <c r="OGE558" s="578"/>
      <c r="OGF558" s="3"/>
      <c r="OGG558" s="438"/>
      <c r="OGH558" s="3"/>
      <c r="OGI558" s="578"/>
      <c r="OGJ558" s="3"/>
      <c r="OGK558" s="438"/>
      <c r="OGL558" s="3"/>
      <c r="OGM558" s="578"/>
      <c r="OGN558" s="3"/>
      <c r="OGO558" s="438"/>
      <c r="OGP558" s="3"/>
      <c r="OGQ558" s="578"/>
      <c r="OGR558" s="3"/>
      <c r="OGS558" s="438"/>
      <c r="OGT558" s="3"/>
      <c r="OGU558" s="578"/>
      <c r="OGV558" s="3"/>
      <c r="OGW558" s="438"/>
      <c r="OGX558" s="3"/>
      <c r="OGY558" s="578"/>
      <c r="OGZ558" s="3"/>
      <c r="OHA558" s="438"/>
      <c r="OHB558" s="3"/>
      <c r="OHC558" s="578"/>
      <c r="OHD558" s="3"/>
      <c r="OHE558" s="438"/>
      <c r="OHF558" s="3"/>
      <c r="OHG558" s="578"/>
      <c r="OHH558" s="3"/>
      <c r="OHI558" s="438"/>
      <c r="OHJ558" s="3"/>
      <c r="OHK558" s="578"/>
      <c r="OHL558" s="3"/>
      <c r="OHM558" s="438"/>
      <c r="OHN558" s="3"/>
      <c r="OHO558" s="578"/>
      <c r="OHP558" s="3"/>
      <c r="OHQ558" s="438"/>
      <c r="OHR558" s="3"/>
      <c r="OHS558" s="578"/>
      <c r="OHT558" s="3"/>
      <c r="OHU558" s="438"/>
      <c r="OHV558" s="3"/>
      <c r="OHW558" s="578"/>
      <c r="OHX558" s="3"/>
      <c r="OHY558" s="438"/>
      <c r="OHZ558" s="3"/>
      <c r="OIA558" s="578"/>
      <c r="OIB558" s="3"/>
      <c r="OIC558" s="438"/>
      <c r="OID558" s="3"/>
      <c r="OIE558" s="578"/>
      <c r="OIF558" s="3"/>
      <c r="OIG558" s="438"/>
      <c r="OIH558" s="3"/>
      <c r="OII558" s="578"/>
      <c r="OIJ558" s="3"/>
      <c r="OIK558" s="438"/>
      <c r="OIL558" s="3"/>
      <c r="OIM558" s="578"/>
      <c r="OIN558" s="3"/>
      <c r="OIO558" s="438"/>
      <c r="OIP558" s="3"/>
      <c r="OIQ558" s="578"/>
      <c r="OIR558" s="3"/>
      <c r="OIS558" s="438"/>
      <c r="OIT558" s="3"/>
      <c r="OIU558" s="578"/>
      <c r="OIV558" s="3"/>
      <c r="OIW558" s="438"/>
      <c r="OIX558" s="3"/>
      <c r="OIY558" s="578"/>
      <c r="OIZ558" s="3"/>
      <c r="OJA558" s="438"/>
      <c r="OJB558" s="3"/>
      <c r="OJC558" s="578"/>
      <c r="OJD558" s="3"/>
      <c r="OJE558" s="438"/>
      <c r="OJF558" s="3"/>
      <c r="OJG558" s="578"/>
      <c r="OJH558" s="3"/>
      <c r="OJI558" s="438"/>
      <c r="OJJ558" s="3"/>
      <c r="OJK558" s="578"/>
      <c r="OJL558" s="3"/>
      <c r="OJM558" s="438"/>
      <c r="OJN558" s="3"/>
      <c r="OJO558" s="578"/>
      <c r="OJP558" s="3"/>
      <c r="OJQ558" s="438"/>
      <c r="OJR558" s="3"/>
      <c r="OJS558" s="578"/>
      <c r="OJT558" s="3"/>
      <c r="OJU558" s="438"/>
      <c r="OJV558" s="3"/>
      <c r="OJW558" s="578"/>
      <c r="OJX558" s="3"/>
      <c r="OJY558" s="438"/>
      <c r="OJZ558" s="3"/>
      <c r="OKA558" s="578"/>
      <c r="OKB558" s="3"/>
      <c r="OKC558" s="438"/>
      <c r="OKD558" s="3"/>
      <c r="OKE558" s="578"/>
      <c r="OKF558" s="3"/>
      <c r="OKG558" s="438"/>
      <c r="OKH558" s="3"/>
      <c r="OKI558" s="578"/>
      <c r="OKJ558" s="3"/>
      <c r="OKK558" s="438"/>
      <c r="OKL558" s="3"/>
      <c r="OKM558" s="578"/>
      <c r="OKN558" s="3"/>
      <c r="OKO558" s="438"/>
      <c r="OKP558" s="3"/>
      <c r="OKQ558" s="578"/>
      <c r="OKR558" s="3"/>
      <c r="OKS558" s="438"/>
      <c r="OKT558" s="3"/>
      <c r="OKU558" s="578"/>
      <c r="OKV558" s="3"/>
      <c r="OKW558" s="438"/>
      <c r="OKX558" s="3"/>
      <c r="OKY558" s="578"/>
      <c r="OKZ558" s="3"/>
      <c r="OLA558" s="438"/>
      <c r="OLB558" s="3"/>
      <c r="OLC558" s="578"/>
      <c r="OLD558" s="3"/>
      <c r="OLE558" s="438"/>
      <c r="OLF558" s="3"/>
      <c r="OLG558" s="578"/>
      <c r="OLH558" s="3"/>
      <c r="OLI558" s="438"/>
      <c r="OLJ558" s="3"/>
      <c r="OLK558" s="578"/>
      <c r="OLL558" s="3"/>
      <c r="OLM558" s="438"/>
      <c r="OLN558" s="3"/>
      <c r="OLO558" s="578"/>
      <c r="OLP558" s="3"/>
      <c r="OLQ558" s="438"/>
      <c r="OLR558" s="3"/>
      <c r="OLS558" s="578"/>
      <c r="OLT558" s="3"/>
      <c r="OLU558" s="438"/>
      <c r="OLV558" s="3"/>
      <c r="OLW558" s="578"/>
      <c r="OLX558" s="3"/>
      <c r="OLY558" s="438"/>
      <c r="OLZ558" s="3"/>
      <c r="OMA558" s="578"/>
      <c r="OMB558" s="3"/>
      <c r="OMC558" s="438"/>
      <c r="OMD558" s="3"/>
      <c r="OME558" s="578"/>
      <c r="OMF558" s="3"/>
      <c r="OMG558" s="438"/>
      <c r="OMH558" s="3"/>
      <c r="OMI558" s="578"/>
      <c r="OMJ558" s="3"/>
      <c r="OMK558" s="438"/>
      <c r="OML558" s="3"/>
      <c r="OMM558" s="578"/>
      <c r="OMN558" s="3"/>
      <c r="OMO558" s="438"/>
      <c r="OMP558" s="3"/>
      <c r="OMQ558" s="578"/>
      <c r="OMR558" s="3"/>
      <c r="OMS558" s="438"/>
      <c r="OMT558" s="3"/>
      <c r="OMU558" s="578"/>
      <c r="OMV558" s="3"/>
      <c r="OMW558" s="438"/>
      <c r="OMX558" s="3"/>
      <c r="OMY558" s="578"/>
      <c r="OMZ558" s="3"/>
      <c r="ONA558" s="438"/>
      <c r="ONB558" s="3"/>
      <c r="ONC558" s="578"/>
      <c r="OND558" s="3"/>
      <c r="ONE558" s="438"/>
      <c r="ONF558" s="3"/>
      <c r="ONG558" s="578"/>
      <c r="ONH558" s="3"/>
      <c r="ONI558" s="438"/>
      <c r="ONJ558" s="3"/>
      <c r="ONK558" s="578"/>
      <c r="ONL558" s="3"/>
      <c r="ONM558" s="438"/>
      <c r="ONN558" s="3"/>
      <c r="ONO558" s="578"/>
      <c r="ONP558" s="3"/>
      <c r="ONQ558" s="438"/>
      <c r="ONR558" s="3"/>
      <c r="ONS558" s="578"/>
      <c r="ONT558" s="3"/>
      <c r="ONU558" s="438"/>
      <c r="ONV558" s="3"/>
      <c r="ONW558" s="578"/>
      <c r="ONX558" s="3"/>
      <c r="ONY558" s="438"/>
      <c r="ONZ558" s="3"/>
      <c r="OOA558" s="578"/>
      <c r="OOB558" s="3"/>
      <c r="OOC558" s="438"/>
      <c r="OOD558" s="3"/>
      <c r="OOE558" s="578"/>
      <c r="OOF558" s="3"/>
      <c r="OOG558" s="438"/>
      <c r="OOH558" s="3"/>
      <c r="OOI558" s="578"/>
      <c r="OOJ558" s="3"/>
      <c r="OOK558" s="438"/>
      <c r="OOL558" s="3"/>
      <c r="OOM558" s="578"/>
      <c r="OON558" s="3"/>
      <c r="OOO558" s="438"/>
      <c r="OOP558" s="3"/>
      <c r="OOQ558" s="578"/>
      <c r="OOR558" s="3"/>
      <c r="OOS558" s="438"/>
      <c r="OOT558" s="3"/>
      <c r="OOU558" s="578"/>
      <c r="OOV558" s="3"/>
      <c r="OOW558" s="438"/>
      <c r="OOX558" s="3"/>
      <c r="OOY558" s="578"/>
      <c r="OOZ558" s="3"/>
      <c r="OPA558" s="438"/>
      <c r="OPB558" s="3"/>
      <c r="OPC558" s="578"/>
      <c r="OPD558" s="3"/>
      <c r="OPE558" s="438"/>
      <c r="OPF558" s="3"/>
      <c r="OPG558" s="578"/>
      <c r="OPH558" s="3"/>
      <c r="OPI558" s="438"/>
      <c r="OPJ558" s="3"/>
      <c r="OPK558" s="578"/>
      <c r="OPL558" s="3"/>
      <c r="OPM558" s="438"/>
      <c r="OPN558" s="3"/>
      <c r="OPO558" s="578"/>
      <c r="OPP558" s="3"/>
      <c r="OPQ558" s="438"/>
      <c r="OPR558" s="3"/>
      <c r="OPS558" s="578"/>
      <c r="OPT558" s="3"/>
      <c r="OPU558" s="438"/>
      <c r="OPV558" s="3"/>
      <c r="OPW558" s="578"/>
      <c r="OPX558" s="3"/>
      <c r="OPY558" s="438"/>
      <c r="OPZ558" s="3"/>
      <c r="OQA558" s="578"/>
      <c r="OQB558" s="3"/>
      <c r="OQC558" s="438"/>
      <c r="OQD558" s="3"/>
      <c r="OQE558" s="578"/>
      <c r="OQF558" s="3"/>
      <c r="OQG558" s="438"/>
      <c r="OQH558" s="3"/>
      <c r="OQI558" s="578"/>
      <c r="OQJ558" s="3"/>
      <c r="OQK558" s="438"/>
      <c r="OQL558" s="3"/>
      <c r="OQM558" s="578"/>
      <c r="OQN558" s="3"/>
      <c r="OQO558" s="438"/>
      <c r="OQP558" s="3"/>
      <c r="OQQ558" s="578"/>
      <c r="OQR558" s="3"/>
      <c r="OQS558" s="438"/>
      <c r="OQT558" s="3"/>
      <c r="OQU558" s="578"/>
      <c r="OQV558" s="3"/>
      <c r="OQW558" s="438"/>
      <c r="OQX558" s="3"/>
      <c r="OQY558" s="578"/>
      <c r="OQZ558" s="3"/>
      <c r="ORA558" s="438"/>
      <c r="ORB558" s="3"/>
      <c r="ORC558" s="578"/>
      <c r="ORD558" s="3"/>
      <c r="ORE558" s="438"/>
      <c r="ORF558" s="3"/>
      <c r="ORG558" s="578"/>
      <c r="ORH558" s="3"/>
      <c r="ORI558" s="438"/>
      <c r="ORJ558" s="3"/>
      <c r="ORK558" s="578"/>
      <c r="ORL558" s="3"/>
      <c r="ORM558" s="438"/>
      <c r="ORN558" s="3"/>
      <c r="ORO558" s="578"/>
      <c r="ORP558" s="3"/>
      <c r="ORQ558" s="438"/>
      <c r="ORR558" s="3"/>
      <c r="ORS558" s="578"/>
      <c r="ORT558" s="3"/>
      <c r="ORU558" s="438"/>
      <c r="ORV558" s="3"/>
      <c r="ORW558" s="578"/>
      <c r="ORX558" s="3"/>
      <c r="ORY558" s="438"/>
      <c r="ORZ558" s="3"/>
      <c r="OSA558" s="578"/>
      <c r="OSB558" s="3"/>
      <c r="OSC558" s="438"/>
      <c r="OSD558" s="3"/>
      <c r="OSE558" s="578"/>
      <c r="OSF558" s="3"/>
      <c r="OSG558" s="438"/>
      <c r="OSH558" s="3"/>
      <c r="OSI558" s="578"/>
      <c r="OSJ558" s="3"/>
      <c r="OSK558" s="438"/>
      <c r="OSL558" s="3"/>
      <c r="OSM558" s="578"/>
      <c r="OSN558" s="3"/>
      <c r="OSO558" s="438"/>
      <c r="OSP558" s="3"/>
      <c r="OSQ558" s="578"/>
      <c r="OSR558" s="3"/>
      <c r="OSS558" s="438"/>
      <c r="OST558" s="3"/>
      <c r="OSU558" s="578"/>
      <c r="OSV558" s="3"/>
      <c r="OSW558" s="438"/>
      <c r="OSX558" s="3"/>
      <c r="OSY558" s="578"/>
      <c r="OSZ558" s="3"/>
      <c r="OTA558" s="438"/>
      <c r="OTB558" s="3"/>
      <c r="OTC558" s="578"/>
      <c r="OTD558" s="3"/>
      <c r="OTE558" s="438"/>
      <c r="OTF558" s="3"/>
      <c r="OTG558" s="578"/>
      <c r="OTH558" s="3"/>
      <c r="OTI558" s="438"/>
      <c r="OTJ558" s="3"/>
      <c r="OTK558" s="578"/>
      <c r="OTL558" s="3"/>
      <c r="OTM558" s="438"/>
      <c r="OTN558" s="3"/>
      <c r="OTO558" s="578"/>
      <c r="OTP558" s="3"/>
      <c r="OTQ558" s="438"/>
      <c r="OTR558" s="3"/>
      <c r="OTS558" s="578"/>
      <c r="OTT558" s="3"/>
      <c r="OTU558" s="438"/>
      <c r="OTV558" s="3"/>
      <c r="OTW558" s="578"/>
      <c r="OTX558" s="3"/>
      <c r="OTY558" s="438"/>
      <c r="OTZ558" s="3"/>
      <c r="OUA558" s="578"/>
      <c r="OUB558" s="3"/>
      <c r="OUC558" s="438"/>
      <c r="OUD558" s="3"/>
      <c r="OUE558" s="578"/>
      <c r="OUF558" s="3"/>
      <c r="OUG558" s="438"/>
      <c r="OUH558" s="3"/>
      <c r="OUI558" s="578"/>
      <c r="OUJ558" s="3"/>
      <c r="OUK558" s="438"/>
      <c r="OUL558" s="3"/>
      <c r="OUM558" s="578"/>
      <c r="OUN558" s="3"/>
      <c r="OUO558" s="438"/>
      <c r="OUP558" s="3"/>
      <c r="OUQ558" s="578"/>
      <c r="OUR558" s="3"/>
      <c r="OUS558" s="438"/>
      <c r="OUT558" s="3"/>
      <c r="OUU558" s="578"/>
      <c r="OUV558" s="3"/>
      <c r="OUW558" s="438"/>
      <c r="OUX558" s="3"/>
      <c r="OUY558" s="578"/>
      <c r="OUZ558" s="3"/>
      <c r="OVA558" s="438"/>
      <c r="OVB558" s="3"/>
      <c r="OVC558" s="578"/>
      <c r="OVD558" s="3"/>
      <c r="OVE558" s="438"/>
      <c r="OVF558" s="3"/>
      <c r="OVG558" s="578"/>
      <c r="OVH558" s="3"/>
      <c r="OVI558" s="438"/>
      <c r="OVJ558" s="3"/>
      <c r="OVK558" s="578"/>
      <c r="OVL558" s="3"/>
      <c r="OVM558" s="438"/>
      <c r="OVN558" s="3"/>
      <c r="OVO558" s="578"/>
      <c r="OVP558" s="3"/>
      <c r="OVQ558" s="438"/>
      <c r="OVR558" s="3"/>
      <c r="OVS558" s="578"/>
      <c r="OVT558" s="3"/>
      <c r="OVU558" s="438"/>
      <c r="OVV558" s="3"/>
      <c r="OVW558" s="578"/>
      <c r="OVX558" s="3"/>
      <c r="OVY558" s="438"/>
      <c r="OVZ558" s="3"/>
      <c r="OWA558" s="578"/>
      <c r="OWB558" s="3"/>
      <c r="OWC558" s="438"/>
      <c r="OWD558" s="3"/>
      <c r="OWE558" s="578"/>
      <c r="OWF558" s="3"/>
      <c r="OWG558" s="438"/>
      <c r="OWH558" s="3"/>
      <c r="OWI558" s="578"/>
      <c r="OWJ558" s="3"/>
      <c r="OWK558" s="438"/>
      <c r="OWL558" s="3"/>
      <c r="OWM558" s="578"/>
      <c r="OWN558" s="3"/>
      <c r="OWO558" s="438"/>
      <c r="OWP558" s="3"/>
      <c r="OWQ558" s="578"/>
      <c r="OWR558" s="3"/>
      <c r="OWS558" s="438"/>
      <c r="OWT558" s="3"/>
      <c r="OWU558" s="578"/>
      <c r="OWV558" s="3"/>
      <c r="OWW558" s="438"/>
      <c r="OWX558" s="3"/>
      <c r="OWY558" s="578"/>
      <c r="OWZ558" s="3"/>
      <c r="OXA558" s="438"/>
      <c r="OXB558" s="3"/>
      <c r="OXC558" s="578"/>
      <c r="OXD558" s="3"/>
      <c r="OXE558" s="438"/>
      <c r="OXF558" s="3"/>
      <c r="OXG558" s="578"/>
      <c r="OXH558" s="3"/>
      <c r="OXI558" s="438"/>
      <c r="OXJ558" s="3"/>
      <c r="OXK558" s="578"/>
      <c r="OXL558" s="3"/>
      <c r="OXM558" s="438"/>
      <c r="OXN558" s="3"/>
      <c r="OXO558" s="578"/>
      <c r="OXP558" s="3"/>
      <c r="OXQ558" s="438"/>
      <c r="OXR558" s="3"/>
      <c r="OXS558" s="578"/>
      <c r="OXT558" s="3"/>
      <c r="OXU558" s="438"/>
      <c r="OXV558" s="3"/>
      <c r="OXW558" s="578"/>
      <c r="OXX558" s="3"/>
      <c r="OXY558" s="438"/>
      <c r="OXZ558" s="3"/>
      <c r="OYA558" s="578"/>
      <c r="OYB558" s="3"/>
      <c r="OYC558" s="438"/>
      <c r="OYD558" s="3"/>
      <c r="OYE558" s="578"/>
      <c r="OYF558" s="3"/>
      <c r="OYG558" s="438"/>
      <c r="OYH558" s="3"/>
      <c r="OYI558" s="578"/>
      <c r="OYJ558" s="3"/>
      <c r="OYK558" s="438"/>
      <c r="OYL558" s="3"/>
      <c r="OYM558" s="578"/>
      <c r="OYN558" s="3"/>
      <c r="OYO558" s="438"/>
      <c r="OYP558" s="3"/>
      <c r="OYQ558" s="578"/>
      <c r="OYR558" s="3"/>
      <c r="OYS558" s="438"/>
      <c r="OYT558" s="3"/>
      <c r="OYU558" s="578"/>
      <c r="OYV558" s="3"/>
      <c r="OYW558" s="438"/>
      <c r="OYX558" s="3"/>
      <c r="OYY558" s="578"/>
      <c r="OYZ558" s="3"/>
      <c r="OZA558" s="438"/>
      <c r="OZB558" s="3"/>
      <c r="OZC558" s="578"/>
      <c r="OZD558" s="3"/>
      <c r="OZE558" s="438"/>
      <c r="OZF558" s="3"/>
      <c r="OZG558" s="578"/>
      <c r="OZH558" s="3"/>
      <c r="OZI558" s="438"/>
      <c r="OZJ558" s="3"/>
      <c r="OZK558" s="578"/>
      <c r="OZL558" s="3"/>
      <c r="OZM558" s="438"/>
      <c r="OZN558" s="3"/>
      <c r="OZO558" s="578"/>
      <c r="OZP558" s="3"/>
      <c r="OZQ558" s="438"/>
      <c r="OZR558" s="3"/>
      <c r="OZS558" s="578"/>
      <c r="OZT558" s="3"/>
      <c r="OZU558" s="438"/>
      <c r="OZV558" s="3"/>
      <c r="OZW558" s="578"/>
      <c r="OZX558" s="3"/>
      <c r="OZY558" s="438"/>
      <c r="OZZ558" s="3"/>
      <c r="PAA558" s="578"/>
      <c r="PAB558" s="3"/>
      <c r="PAC558" s="438"/>
      <c r="PAD558" s="3"/>
      <c r="PAE558" s="578"/>
      <c r="PAF558" s="3"/>
      <c r="PAG558" s="438"/>
      <c r="PAH558" s="3"/>
      <c r="PAI558" s="578"/>
      <c r="PAJ558" s="3"/>
      <c r="PAK558" s="438"/>
      <c r="PAL558" s="3"/>
      <c r="PAM558" s="578"/>
      <c r="PAN558" s="3"/>
      <c r="PAO558" s="438"/>
      <c r="PAP558" s="3"/>
      <c r="PAQ558" s="578"/>
      <c r="PAR558" s="3"/>
      <c r="PAS558" s="438"/>
      <c r="PAT558" s="3"/>
      <c r="PAU558" s="578"/>
      <c r="PAV558" s="3"/>
      <c r="PAW558" s="438"/>
      <c r="PAX558" s="3"/>
      <c r="PAY558" s="578"/>
      <c r="PAZ558" s="3"/>
      <c r="PBA558" s="438"/>
      <c r="PBB558" s="3"/>
      <c r="PBC558" s="578"/>
      <c r="PBD558" s="3"/>
      <c r="PBE558" s="438"/>
      <c r="PBF558" s="3"/>
      <c r="PBG558" s="578"/>
      <c r="PBH558" s="3"/>
      <c r="PBI558" s="438"/>
      <c r="PBJ558" s="3"/>
      <c r="PBK558" s="578"/>
      <c r="PBL558" s="3"/>
      <c r="PBM558" s="438"/>
      <c r="PBN558" s="3"/>
      <c r="PBO558" s="578"/>
      <c r="PBP558" s="3"/>
      <c r="PBQ558" s="438"/>
      <c r="PBR558" s="3"/>
      <c r="PBS558" s="578"/>
      <c r="PBT558" s="3"/>
      <c r="PBU558" s="438"/>
      <c r="PBV558" s="3"/>
      <c r="PBW558" s="578"/>
      <c r="PBX558" s="3"/>
      <c r="PBY558" s="438"/>
      <c r="PBZ558" s="3"/>
      <c r="PCA558" s="578"/>
      <c r="PCB558" s="3"/>
      <c r="PCC558" s="438"/>
      <c r="PCD558" s="3"/>
      <c r="PCE558" s="578"/>
      <c r="PCF558" s="3"/>
      <c r="PCG558" s="438"/>
      <c r="PCH558" s="3"/>
      <c r="PCI558" s="578"/>
      <c r="PCJ558" s="3"/>
      <c r="PCK558" s="438"/>
      <c r="PCL558" s="3"/>
      <c r="PCM558" s="578"/>
      <c r="PCN558" s="3"/>
      <c r="PCO558" s="438"/>
      <c r="PCP558" s="3"/>
      <c r="PCQ558" s="578"/>
      <c r="PCR558" s="3"/>
      <c r="PCS558" s="438"/>
      <c r="PCT558" s="3"/>
      <c r="PCU558" s="578"/>
      <c r="PCV558" s="3"/>
      <c r="PCW558" s="438"/>
      <c r="PCX558" s="3"/>
      <c r="PCY558" s="578"/>
      <c r="PCZ558" s="3"/>
      <c r="PDA558" s="438"/>
      <c r="PDB558" s="3"/>
      <c r="PDC558" s="578"/>
      <c r="PDD558" s="3"/>
      <c r="PDE558" s="438"/>
      <c r="PDF558" s="3"/>
      <c r="PDG558" s="578"/>
      <c r="PDH558" s="3"/>
      <c r="PDI558" s="438"/>
      <c r="PDJ558" s="3"/>
      <c r="PDK558" s="578"/>
      <c r="PDL558" s="3"/>
      <c r="PDM558" s="438"/>
      <c r="PDN558" s="3"/>
      <c r="PDO558" s="578"/>
      <c r="PDP558" s="3"/>
      <c r="PDQ558" s="438"/>
      <c r="PDR558" s="3"/>
      <c r="PDS558" s="578"/>
      <c r="PDT558" s="3"/>
      <c r="PDU558" s="438"/>
      <c r="PDV558" s="3"/>
      <c r="PDW558" s="578"/>
      <c r="PDX558" s="3"/>
      <c r="PDY558" s="438"/>
      <c r="PDZ558" s="3"/>
      <c r="PEA558" s="578"/>
      <c r="PEB558" s="3"/>
      <c r="PEC558" s="438"/>
      <c r="PED558" s="3"/>
      <c r="PEE558" s="578"/>
      <c r="PEF558" s="3"/>
      <c r="PEG558" s="438"/>
      <c r="PEH558" s="3"/>
      <c r="PEI558" s="578"/>
      <c r="PEJ558" s="3"/>
      <c r="PEK558" s="438"/>
      <c r="PEL558" s="3"/>
      <c r="PEM558" s="578"/>
      <c r="PEN558" s="3"/>
      <c r="PEO558" s="438"/>
      <c r="PEP558" s="3"/>
      <c r="PEQ558" s="578"/>
      <c r="PER558" s="3"/>
      <c r="PES558" s="438"/>
      <c r="PET558" s="3"/>
      <c r="PEU558" s="578"/>
      <c r="PEV558" s="3"/>
      <c r="PEW558" s="438"/>
      <c r="PEX558" s="3"/>
      <c r="PEY558" s="578"/>
      <c r="PEZ558" s="3"/>
      <c r="PFA558" s="438"/>
      <c r="PFB558" s="3"/>
      <c r="PFC558" s="578"/>
      <c r="PFD558" s="3"/>
      <c r="PFE558" s="438"/>
      <c r="PFF558" s="3"/>
      <c r="PFG558" s="578"/>
      <c r="PFH558" s="3"/>
      <c r="PFI558" s="438"/>
      <c r="PFJ558" s="3"/>
      <c r="PFK558" s="578"/>
      <c r="PFL558" s="3"/>
      <c r="PFM558" s="438"/>
      <c r="PFN558" s="3"/>
      <c r="PFO558" s="578"/>
      <c r="PFP558" s="3"/>
      <c r="PFQ558" s="438"/>
      <c r="PFR558" s="3"/>
      <c r="PFS558" s="578"/>
      <c r="PFT558" s="3"/>
      <c r="PFU558" s="438"/>
      <c r="PFV558" s="3"/>
      <c r="PFW558" s="578"/>
      <c r="PFX558" s="3"/>
      <c r="PFY558" s="438"/>
      <c r="PFZ558" s="3"/>
      <c r="PGA558" s="578"/>
      <c r="PGB558" s="3"/>
      <c r="PGC558" s="438"/>
      <c r="PGD558" s="3"/>
      <c r="PGE558" s="578"/>
      <c r="PGF558" s="3"/>
      <c r="PGG558" s="438"/>
      <c r="PGH558" s="3"/>
      <c r="PGI558" s="578"/>
      <c r="PGJ558" s="3"/>
      <c r="PGK558" s="438"/>
      <c r="PGL558" s="3"/>
      <c r="PGM558" s="578"/>
      <c r="PGN558" s="3"/>
      <c r="PGO558" s="438"/>
      <c r="PGP558" s="3"/>
      <c r="PGQ558" s="578"/>
      <c r="PGR558" s="3"/>
      <c r="PGS558" s="438"/>
      <c r="PGT558" s="3"/>
      <c r="PGU558" s="578"/>
      <c r="PGV558" s="3"/>
      <c r="PGW558" s="438"/>
      <c r="PGX558" s="3"/>
      <c r="PGY558" s="578"/>
      <c r="PGZ558" s="3"/>
      <c r="PHA558" s="438"/>
      <c r="PHB558" s="3"/>
      <c r="PHC558" s="578"/>
      <c r="PHD558" s="3"/>
      <c r="PHE558" s="438"/>
      <c r="PHF558" s="3"/>
      <c r="PHG558" s="578"/>
      <c r="PHH558" s="3"/>
      <c r="PHI558" s="438"/>
      <c r="PHJ558" s="3"/>
      <c r="PHK558" s="578"/>
      <c r="PHL558" s="3"/>
      <c r="PHM558" s="438"/>
      <c r="PHN558" s="3"/>
      <c r="PHO558" s="578"/>
      <c r="PHP558" s="3"/>
      <c r="PHQ558" s="438"/>
      <c r="PHR558" s="3"/>
      <c r="PHS558" s="578"/>
      <c r="PHT558" s="3"/>
      <c r="PHU558" s="438"/>
      <c r="PHV558" s="3"/>
      <c r="PHW558" s="578"/>
      <c r="PHX558" s="3"/>
      <c r="PHY558" s="438"/>
      <c r="PHZ558" s="3"/>
      <c r="PIA558" s="578"/>
      <c r="PIB558" s="3"/>
      <c r="PIC558" s="438"/>
      <c r="PID558" s="3"/>
      <c r="PIE558" s="578"/>
      <c r="PIF558" s="3"/>
      <c r="PIG558" s="438"/>
      <c r="PIH558" s="3"/>
      <c r="PII558" s="578"/>
      <c r="PIJ558" s="3"/>
      <c r="PIK558" s="438"/>
      <c r="PIL558" s="3"/>
      <c r="PIM558" s="578"/>
      <c r="PIN558" s="3"/>
      <c r="PIO558" s="438"/>
      <c r="PIP558" s="3"/>
      <c r="PIQ558" s="578"/>
      <c r="PIR558" s="3"/>
      <c r="PIS558" s="438"/>
      <c r="PIT558" s="3"/>
      <c r="PIU558" s="578"/>
      <c r="PIV558" s="3"/>
      <c r="PIW558" s="438"/>
      <c r="PIX558" s="3"/>
      <c r="PIY558" s="578"/>
      <c r="PIZ558" s="3"/>
      <c r="PJA558" s="438"/>
      <c r="PJB558" s="3"/>
      <c r="PJC558" s="578"/>
      <c r="PJD558" s="3"/>
      <c r="PJE558" s="438"/>
      <c r="PJF558" s="3"/>
      <c r="PJG558" s="578"/>
      <c r="PJH558" s="3"/>
      <c r="PJI558" s="438"/>
      <c r="PJJ558" s="3"/>
      <c r="PJK558" s="578"/>
      <c r="PJL558" s="3"/>
      <c r="PJM558" s="438"/>
      <c r="PJN558" s="3"/>
      <c r="PJO558" s="578"/>
      <c r="PJP558" s="3"/>
      <c r="PJQ558" s="438"/>
      <c r="PJR558" s="3"/>
      <c r="PJS558" s="578"/>
      <c r="PJT558" s="3"/>
      <c r="PJU558" s="438"/>
      <c r="PJV558" s="3"/>
      <c r="PJW558" s="578"/>
      <c r="PJX558" s="3"/>
      <c r="PJY558" s="438"/>
      <c r="PJZ558" s="3"/>
      <c r="PKA558" s="578"/>
      <c r="PKB558" s="3"/>
      <c r="PKC558" s="438"/>
      <c r="PKD558" s="3"/>
      <c r="PKE558" s="578"/>
      <c r="PKF558" s="3"/>
      <c r="PKG558" s="438"/>
      <c r="PKH558" s="3"/>
      <c r="PKI558" s="578"/>
      <c r="PKJ558" s="3"/>
      <c r="PKK558" s="438"/>
      <c r="PKL558" s="3"/>
      <c r="PKM558" s="578"/>
      <c r="PKN558" s="3"/>
      <c r="PKO558" s="438"/>
      <c r="PKP558" s="3"/>
      <c r="PKQ558" s="578"/>
      <c r="PKR558" s="3"/>
      <c r="PKS558" s="438"/>
      <c r="PKT558" s="3"/>
      <c r="PKU558" s="578"/>
      <c r="PKV558" s="3"/>
      <c r="PKW558" s="438"/>
      <c r="PKX558" s="3"/>
      <c r="PKY558" s="578"/>
      <c r="PKZ558" s="3"/>
      <c r="PLA558" s="438"/>
      <c r="PLB558" s="3"/>
      <c r="PLC558" s="578"/>
      <c r="PLD558" s="3"/>
      <c r="PLE558" s="438"/>
      <c r="PLF558" s="3"/>
      <c r="PLG558" s="578"/>
      <c r="PLH558" s="3"/>
      <c r="PLI558" s="438"/>
      <c r="PLJ558" s="3"/>
      <c r="PLK558" s="578"/>
      <c r="PLL558" s="3"/>
      <c r="PLM558" s="438"/>
      <c r="PLN558" s="3"/>
      <c r="PLO558" s="578"/>
      <c r="PLP558" s="3"/>
      <c r="PLQ558" s="438"/>
      <c r="PLR558" s="3"/>
      <c r="PLS558" s="578"/>
      <c r="PLT558" s="3"/>
      <c r="PLU558" s="438"/>
      <c r="PLV558" s="3"/>
      <c r="PLW558" s="578"/>
      <c r="PLX558" s="3"/>
      <c r="PLY558" s="438"/>
      <c r="PLZ558" s="3"/>
      <c r="PMA558" s="578"/>
      <c r="PMB558" s="3"/>
      <c r="PMC558" s="438"/>
      <c r="PMD558" s="3"/>
      <c r="PME558" s="578"/>
      <c r="PMF558" s="3"/>
      <c r="PMG558" s="438"/>
      <c r="PMH558" s="3"/>
      <c r="PMI558" s="578"/>
      <c r="PMJ558" s="3"/>
      <c r="PMK558" s="438"/>
      <c r="PML558" s="3"/>
      <c r="PMM558" s="578"/>
      <c r="PMN558" s="3"/>
      <c r="PMO558" s="438"/>
      <c r="PMP558" s="3"/>
      <c r="PMQ558" s="578"/>
      <c r="PMR558" s="3"/>
      <c r="PMS558" s="438"/>
      <c r="PMT558" s="3"/>
      <c r="PMU558" s="578"/>
      <c r="PMV558" s="3"/>
      <c r="PMW558" s="438"/>
      <c r="PMX558" s="3"/>
      <c r="PMY558" s="578"/>
      <c r="PMZ558" s="3"/>
      <c r="PNA558" s="438"/>
      <c r="PNB558" s="3"/>
      <c r="PNC558" s="578"/>
      <c r="PND558" s="3"/>
      <c r="PNE558" s="438"/>
      <c r="PNF558" s="3"/>
      <c r="PNG558" s="578"/>
      <c r="PNH558" s="3"/>
      <c r="PNI558" s="438"/>
      <c r="PNJ558" s="3"/>
      <c r="PNK558" s="578"/>
      <c r="PNL558" s="3"/>
      <c r="PNM558" s="438"/>
      <c r="PNN558" s="3"/>
      <c r="PNO558" s="578"/>
      <c r="PNP558" s="3"/>
      <c r="PNQ558" s="438"/>
      <c r="PNR558" s="3"/>
      <c r="PNS558" s="578"/>
      <c r="PNT558" s="3"/>
      <c r="PNU558" s="438"/>
      <c r="PNV558" s="3"/>
      <c r="PNW558" s="578"/>
      <c r="PNX558" s="3"/>
      <c r="PNY558" s="438"/>
      <c r="PNZ558" s="3"/>
      <c r="POA558" s="578"/>
      <c r="POB558" s="3"/>
      <c r="POC558" s="438"/>
      <c r="POD558" s="3"/>
      <c r="POE558" s="578"/>
      <c r="POF558" s="3"/>
      <c r="POG558" s="438"/>
      <c r="POH558" s="3"/>
      <c r="POI558" s="578"/>
      <c r="POJ558" s="3"/>
      <c r="POK558" s="438"/>
      <c r="POL558" s="3"/>
      <c r="POM558" s="578"/>
      <c r="PON558" s="3"/>
      <c r="POO558" s="438"/>
      <c r="POP558" s="3"/>
      <c r="POQ558" s="578"/>
      <c r="POR558" s="3"/>
      <c r="POS558" s="438"/>
      <c r="POT558" s="3"/>
      <c r="POU558" s="578"/>
      <c r="POV558" s="3"/>
      <c r="POW558" s="438"/>
      <c r="POX558" s="3"/>
      <c r="POY558" s="578"/>
      <c r="POZ558" s="3"/>
      <c r="PPA558" s="438"/>
      <c r="PPB558" s="3"/>
      <c r="PPC558" s="578"/>
      <c r="PPD558" s="3"/>
      <c r="PPE558" s="438"/>
      <c r="PPF558" s="3"/>
      <c r="PPG558" s="578"/>
      <c r="PPH558" s="3"/>
      <c r="PPI558" s="438"/>
      <c r="PPJ558" s="3"/>
      <c r="PPK558" s="578"/>
      <c r="PPL558" s="3"/>
      <c r="PPM558" s="438"/>
      <c r="PPN558" s="3"/>
      <c r="PPO558" s="578"/>
      <c r="PPP558" s="3"/>
      <c r="PPQ558" s="438"/>
      <c r="PPR558" s="3"/>
      <c r="PPS558" s="578"/>
      <c r="PPT558" s="3"/>
      <c r="PPU558" s="438"/>
      <c r="PPV558" s="3"/>
      <c r="PPW558" s="578"/>
      <c r="PPX558" s="3"/>
      <c r="PPY558" s="438"/>
      <c r="PPZ558" s="3"/>
      <c r="PQA558" s="578"/>
      <c r="PQB558" s="3"/>
      <c r="PQC558" s="438"/>
      <c r="PQD558" s="3"/>
      <c r="PQE558" s="578"/>
      <c r="PQF558" s="3"/>
      <c r="PQG558" s="438"/>
      <c r="PQH558" s="3"/>
      <c r="PQI558" s="578"/>
      <c r="PQJ558" s="3"/>
      <c r="PQK558" s="438"/>
      <c r="PQL558" s="3"/>
      <c r="PQM558" s="578"/>
      <c r="PQN558" s="3"/>
      <c r="PQO558" s="438"/>
      <c r="PQP558" s="3"/>
      <c r="PQQ558" s="578"/>
      <c r="PQR558" s="3"/>
      <c r="PQS558" s="438"/>
      <c r="PQT558" s="3"/>
      <c r="PQU558" s="578"/>
      <c r="PQV558" s="3"/>
      <c r="PQW558" s="438"/>
      <c r="PQX558" s="3"/>
      <c r="PQY558" s="578"/>
      <c r="PQZ558" s="3"/>
      <c r="PRA558" s="438"/>
      <c r="PRB558" s="3"/>
      <c r="PRC558" s="578"/>
      <c r="PRD558" s="3"/>
      <c r="PRE558" s="438"/>
      <c r="PRF558" s="3"/>
      <c r="PRG558" s="578"/>
      <c r="PRH558" s="3"/>
      <c r="PRI558" s="438"/>
      <c r="PRJ558" s="3"/>
      <c r="PRK558" s="578"/>
      <c r="PRL558" s="3"/>
      <c r="PRM558" s="438"/>
      <c r="PRN558" s="3"/>
      <c r="PRO558" s="578"/>
      <c r="PRP558" s="3"/>
      <c r="PRQ558" s="438"/>
      <c r="PRR558" s="3"/>
      <c r="PRS558" s="578"/>
      <c r="PRT558" s="3"/>
      <c r="PRU558" s="438"/>
      <c r="PRV558" s="3"/>
      <c r="PRW558" s="578"/>
      <c r="PRX558" s="3"/>
      <c r="PRY558" s="438"/>
      <c r="PRZ558" s="3"/>
      <c r="PSA558" s="578"/>
      <c r="PSB558" s="3"/>
      <c r="PSC558" s="438"/>
      <c r="PSD558" s="3"/>
      <c r="PSE558" s="578"/>
      <c r="PSF558" s="3"/>
      <c r="PSG558" s="438"/>
      <c r="PSH558" s="3"/>
      <c r="PSI558" s="578"/>
      <c r="PSJ558" s="3"/>
      <c r="PSK558" s="438"/>
      <c r="PSL558" s="3"/>
      <c r="PSM558" s="578"/>
      <c r="PSN558" s="3"/>
      <c r="PSO558" s="438"/>
      <c r="PSP558" s="3"/>
      <c r="PSQ558" s="578"/>
      <c r="PSR558" s="3"/>
      <c r="PSS558" s="438"/>
      <c r="PST558" s="3"/>
      <c r="PSU558" s="578"/>
      <c r="PSV558" s="3"/>
      <c r="PSW558" s="438"/>
      <c r="PSX558" s="3"/>
      <c r="PSY558" s="578"/>
      <c r="PSZ558" s="3"/>
      <c r="PTA558" s="438"/>
      <c r="PTB558" s="3"/>
      <c r="PTC558" s="578"/>
      <c r="PTD558" s="3"/>
      <c r="PTE558" s="438"/>
      <c r="PTF558" s="3"/>
      <c r="PTG558" s="578"/>
      <c r="PTH558" s="3"/>
      <c r="PTI558" s="438"/>
      <c r="PTJ558" s="3"/>
      <c r="PTK558" s="578"/>
      <c r="PTL558" s="3"/>
      <c r="PTM558" s="438"/>
      <c r="PTN558" s="3"/>
      <c r="PTO558" s="578"/>
      <c r="PTP558" s="3"/>
      <c r="PTQ558" s="438"/>
      <c r="PTR558" s="3"/>
      <c r="PTS558" s="578"/>
      <c r="PTT558" s="3"/>
      <c r="PTU558" s="438"/>
      <c r="PTV558" s="3"/>
      <c r="PTW558" s="578"/>
      <c r="PTX558" s="3"/>
      <c r="PTY558" s="438"/>
      <c r="PTZ558" s="3"/>
      <c r="PUA558" s="578"/>
      <c r="PUB558" s="3"/>
      <c r="PUC558" s="438"/>
      <c r="PUD558" s="3"/>
      <c r="PUE558" s="578"/>
      <c r="PUF558" s="3"/>
      <c r="PUG558" s="438"/>
      <c r="PUH558" s="3"/>
      <c r="PUI558" s="578"/>
      <c r="PUJ558" s="3"/>
      <c r="PUK558" s="438"/>
      <c r="PUL558" s="3"/>
      <c r="PUM558" s="578"/>
      <c r="PUN558" s="3"/>
      <c r="PUO558" s="438"/>
      <c r="PUP558" s="3"/>
      <c r="PUQ558" s="578"/>
      <c r="PUR558" s="3"/>
      <c r="PUS558" s="438"/>
      <c r="PUT558" s="3"/>
      <c r="PUU558" s="578"/>
      <c r="PUV558" s="3"/>
      <c r="PUW558" s="438"/>
      <c r="PUX558" s="3"/>
      <c r="PUY558" s="578"/>
      <c r="PUZ558" s="3"/>
      <c r="PVA558" s="438"/>
      <c r="PVB558" s="3"/>
      <c r="PVC558" s="578"/>
      <c r="PVD558" s="3"/>
      <c r="PVE558" s="438"/>
      <c r="PVF558" s="3"/>
      <c r="PVG558" s="578"/>
      <c r="PVH558" s="3"/>
      <c r="PVI558" s="438"/>
      <c r="PVJ558" s="3"/>
      <c r="PVK558" s="578"/>
      <c r="PVL558" s="3"/>
      <c r="PVM558" s="438"/>
      <c r="PVN558" s="3"/>
      <c r="PVO558" s="578"/>
      <c r="PVP558" s="3"/>
      <c r="PVQ558" s="438"/>
      <c r="PVR558" s="3"/>
      <c r="PVS558" s="578"/>
      <c r="PVT558" s="3"/>
      <c r="PVU558" s="438"/>
      <c r="PVV558" s="3"/>
      <c r="PVW558" s="578"/>
      <c r="PVX558" s="3"/>
      <c r="PVY558" s="438"/>
      <c r="PVZ558" s="3"/>
      <c r="PWA558" s="578"/>
      <c r="PWB558" s="3"/>
      <c r="PWC558" s="438"/>
      <c r="PWD558" s="3"/>
      <c r="PWE558" s="578"/>
      <c r="PWF558" s="3"/>
      <c r="PWG558" s="438"/>
      <c r="PWH558" s="3"/>
      <c r="PWI558" s="578"/>
      <c r="PWJ558" s="3"/>
      <c r="PWK558" s="438"/>
      <c r="PWL558" s="3"/>
      <c r="PWM558" s="578"/>
      <c r="PWN558" s="3"/>
      <c r="PWO558" s="438"/>
      <c r="PWP558" s="3"/>
      <c r="PWQ558" s="578"/>
      <c r="PWR558" s="3"/>
      <c r="PWS558" s="438"/>
      <c r="PWT558" s="3"/>
      <c r="PWU558" s="578"/>
      <c r="PWV558" s="3"/>
      <c r="PWW558" s="438"/>
      <c r="PWX558" s="3"/>
      <c r="PWY558" s="578"/>
      <c r="PWZ558" s="3"/>
      <c r="PXA558" s="438"/>
      <c r="PXB558" s="3"/>
      <c r="PXC558" s="578"/>
      <c r="PXD558" s="3"/>
      <c r="PXE558" s="438"/>
      <c r="PXF558" s="3"/>
      <c r="PXG558" s="578"/>
      <c r="PXH558" s="3"/>
      <c r="PXI558" s="438"/>
      <c r="PXJ558" s="3"/>
      <c r="PXK558" s="578"/>
      <c r="PXL558" s="3"/>
      <c r="PXM558" s="438"/>
      <c r="PXN558" s="3"/>
      <c r="PXO558" s="578"/>
      <c r="PXP558" s="3"/>
      <c r="PXQ558" s="438"/>
      <c r="PXR558" s="3"/>
      <c r="PXS558" s="578"/>
      <c r="PXT558" s="3"/>
      <c r="PXU558" s="438"/>
      <c r="PXV558" s="3"/>
      <c r="PXW558" s="578"/>
      <c r="PXX558" s="3"/>
      <c r="PXY558" s="438"/>
      <c r="PXZ558" s="3"/>
      <c r="PYA558" s="578"/>
      <c r="PYB558" s="3"/>
      <c r="PYC558" s="438"/>
      <c r="PYD558" s="3"/>
      <c r="PYE558" s="578"/>
      <c r="PYF558" s="3"/>
      <c r="PYG558" s="438"/>
      <c r="PYH558" s="3"/>
      <c r="PYI558" s="578"/>
      <c r="PYJ558" s="3"/>
      <c r="PYK558" s="438"/>
      <c r="PYL558" s="3"/>
      <c r="PYM558" s="578"/>
      <c r="PYN558" s="3"/>
      <c r="PYO558" s="438"/>
      <c r="PYP558" s="3"/>
      <c r="PYQ558" s="578"/>
      <c r="PYR558" s="3"/>
      <c r="PYS558" s="438"/>
      <c r="PYT558" s="3"/>
      <c r="PYU558" s="578"/>
      <c r="PYV558" s="3"/>
      <c r="PYW558" s="438"/>
      <c r="PYX558" s="3"/>
      <c r="PYY558" s="578"/>
      <c r="PYZ558" s="3"/>
      <c r="PZA558" s="438"/>
      <c r="PZB558" s="3"/>
      <c r="PZC558" s="578"/>
      <c r="PZD558" s="3"/>
      <c r="PZE558" s="438"/>
      <c r="PZF558" s="3"/>
      <c r="PZG558" s="578"/>
      <c r="PZH558" s="3"/>
      <c r="PZI558" s="438"/>
      <c r="PZJ558" s="3"/>
      <c r="PZK558" s="578"/>
      <c r="PZL558" s="3"/>
      <c r="PZM558" s="438"/>
      <c r="PZN558" s="3"/>
      <c r="PZO558" s="578"/>
      <c r="PZP558" s="3"/>
      <c r="PZQ558" s="438"/>
      <c r="PZR558" s="3"/>
      <c r="PZS558" s="578"/>
      <c r="PZT558" s="3"/>
      <c r="PZU558" s="438"/>
      <c r="PZV558" s="3"/>
      <c r="PZW558" s="578"/>
      <c r="PZX558" s="3"/>
      <c r="PZY558" s="438"/>
      <c r="PZZ558" s="3"/>
      <c r="QAA558" s="578"/>
      <c r="QAB558" s="3"/>
      <c r="QAC558" s="438"/>
      <c r="QAD558" s="3"/>
      <c r="QAE558" s="578"/>
      <c r="QAF558" s="3"/>
      <c r="QAG558" s="438"/>
      <c r="QAH558" s="3"/>
      <c r="QAI558" s="578"/>
      <c r="QAJ558" s="3"/>
      <c r="QAK558" s="438"/>
      <c r="QAL558" s="3"/>
      <c r="QAM558" s="578"/>
      <c r="QAN558" s="3"/>
      <c r="QAO558" s="438"/>
      <c r="QAP558" s="3"/>
      <c r="QAQ558" s="578"/>
      <c r="QAR558" s="3"/>
      <c r="QAS558" s="438"/>
      <c r="QAT558" s="3"/>
      <c r="QAU558" s="578"/>
      <c r="QAV558" s="3"/>
      <c r="QAW558" s="438"/>
      <c r="QAX558" s="3"/>
      <c r="QAY558" s="578"/>
      <c r="QAZ558" s="3"/>
      <c r="QBA558" s="438"/>
      <c r="QBB558" s="3"/>
      <c r="QBC558" s="578"/>
      <c r="QBD558" s="3"/>
      <c r="QBE558" s="438"/>
      <c r="QBF558" s="3"/>
      <c r="QBG558" s="578"/>
      <c r="QBH558" s="3"/>
      <c r="QBI558" s="438"/>
      <c r="QBJ558" s="3"/>
      <c r="QBK558" s="578"/>
      <c r="QBL558" s="3"/>
      <c r="QBM558" s="438"/>
      <c r="QBN558" s="3"/>
      <c r="QBO558" s="578"/>
      <c r="QBP558" s="3"/>
      <c r="QBQ558" s="438"/>
      <c r="QBR558" s="3"/>
      <c r="QBS558" s="578"/>
      <c r="QBT558" s="3"/>
      <c r="QBU558" s="438"/>
      <c r="QBV558" s="3"/>
      <c r="QBW558" s="578"/>
      <c r="QBX558" s="3"/>
      <c r="QBY558" s="438"/>
      <c r="QBZ558" s="3"/>
      <c r="QCA558" s="578"/>
      <c r="QCB558" s="3"/>
      <c r="QCC558" s="438"/>
      <c r="QCD558" s="3"/>
      <c r="QCE558" s="578"/>
      <c r="QCF558" s="3"/>
      <c r="QCG558" s="438"/>
      <c r="QCH558" s="3"/>
      <c r="QCI558" s="578"/>
      <c r="QCJ558" s="3"/>
      <c r="QCK558" s="438"/>
      <c r="QCL558" s="3"/>
      <c r="QCM558" s="578"/>
      <c r="QCN558" s="3"/>
      <c r="QCO558" s="438"/>
      <c r="QCP558" s="3"/>
      <c r="QCQ558" s="578"/>
      <c r="QCR558" s="3"/>
      <c r="QCS558" s="438"/>
      <c r="QCT558" s="3"/>
      <c r="QCU558" s="578"/>
      <c r="QCV558" s="3"/>
      <c r="QCW558" s="438"/>
      <c r="QCX558" s="3"/>
      <c r="QCY558" s="578"/>
      <c r="QCZ558" s="3"/>
      <c r="QDA558" s="438"/>
      <c r="QDB558" s="3"/>
      <c r="QDC558" s="578"/>
      <c r="QDD558" s="3"/>
      <c r="QDE558" s="438"/>
      <c r="QDF558" s="3"/>
      <c r="QDG558" s="578"/>
      <c r="QDH558" s="3"/>
      <c r="QDI558" s="438"/>
      <c r="QDJ558" s="3"/>
      <c r="QDK558" s="578"/>
      <c r="QDL558" s="3"/>
      <c r="QDM558" s="438"/>
      <c r="QDN558" s="3"/>
      <c r="QDO558" s="578"/>
      <c r="QDP558" s="3"/>
      <c r="QDQ558" s="438"/>
      <c r="QDR558" s="3"/>
      <c r="QDS558" s="578"/>
      <c r="QDT558" s="3"/>
      <c r="QDU558" s="438"/>
      <c r="QDV558" s="3"/>
      <c r="QDW558" s="578"/>
      <c r="QDX558" s="3"/>
      <c r="QDY558" s="438"/>
      <c r="QDZ558" s="3"/>
      <c r="QEA558" s="578"/>
      <c r="QEB558" s="3"/>
      <c r="QEC558" s="438"/>
      <c r="QED558" s="3"/>
      <c r="QEE558" s="578"/>
      <c r="QEF558" s="3"/>
      <c r="QEG558" s="438"/>
      <c r="QEH558" s="3"/>
      <c r="QEI558" s="578"/>
      <c r="QEJ558" s="3"/>
      <c r="QEK558" s="438"/>
      <c r="QEL558" s="3"/>
      <c r="QEM558" s="578"/>
      <c r="QEN558" s="3"/>
      <c r="QEO558" s="438"/>
      <c r="QEP558" s="3"/>
      <c r="QEQ558" s="578"/>
      <c r="QER558" s="3"/>
      <c r="QES558" s="438"/>
      <c r="QET558" s="3"/>
      <c r="QEU558" s="578"/>
      <c r="QEV558" s="3"/>
      <c r="QEW558" s="438"/>
      <c r="QEX558" s="3"/>
      <c r="QEY558" s="578"/>
      <c r="QEZ558" s="3"/>
      <c r="QFA558" s="438"/>
      <c r="QFB558" s="3"/>
      <c r="QFC558" s="578"/>
      <c r="QFD558" s="3"/>
      <c r="QFE558" s="438"/>
      <c r="QFF558" s="3"/>
      <c r="QFG558" s="578"/>
      <c r="QFH558" s="3"/>
      <c r="QFI558" s="438"/>
      <c r="QFJ558" s="3"/>
      <c r="QFK558" s="578"/>
      <c r="QFL558" s="3"/>
      <c r="QFM558" s="438"/>
      <c r="QFN558" s="3"/>
      <c r="QFO558" s="578"/>
      <c r="QFP558" s="3"/>
      <c r="QFQ558" s="438"/>
      <c r="QFR558" s="3"/>
      <c r="QFS558" s="578"/>
      <c r="QFT558" s="3"/>
      <c r="QFU558" s="438"/>
      <c r="QFV558" s="3"/>
      <c r="QFW558" s="578"/>
      <c r="QFX558" s="3"/>
      <c r="QFY558" s="438"/>
      <c r="QFZ558" s="3"/>
      <c r="QGA558" s="578"/>
      <c r="QGB558" s="3"/>
      <c r="QGC558" s="438"/>
      <c r="QGD558" s="3"/>
      <c r="QGE558" s="578"/>
      <c r="QGF558" s="3"/>
      <c r="QGG558" s="438"/>
      <c r="QGH558" s="3"/>
      <c r="QGI558" s="578"/>
      <c r="QGJ558" s="3"/>
      <c r="QGK558" s="438"/>
      <c r="QGL558" s="3"/>
      <c r="QGM558" s="578"/>
      <c r="QGN558" s="3"/>
      <c r="QGO558" s="438"/>
      <c r="QGP558" s="3"/>
      <c r="QGQ558" s="578"/>
      <c r="QGR558" s="3"/>
      <c r="QGS558" s="438"/>
      <c r="QGT558" s="3"/>
      <c r="QGU558" s="578"/>
      <c r="QGV558" s="3"/>
      <c r="QGW558" s="438"/>
      <c r="QGX558" s="3"/>
      <c r="QGY558" s="578"/>
      <c r="QGZ558" s="3"/>
      <c r="QHA558" s="438"/>
      <c r="QHB558" s="3"/>
      <c r="QHC558" s="578"/>
      <c r="QHD558" s="3"/>
      <c r="QHE558" s="438"/>
      <c r="QHF558" s="3"/>
      <c r="QHG558" s="578"/>
      <c r="QHH558" s="3"/>
      <c r="QHI558" s="438"/>
      <c r="QHJ558" s="3"/>
      <c r="QHK558" s="578"/>
      <c r="QHL558" s="3"/>
      <c r="QHM558" s="438"/>
      <c r="QHN558" s="3"/>
      <c r="QHO558" s="578"/>
      <c r="QHP558" s="3"/>
      <c r="QHQ558" s="438"/>
      <c r="QHR558" s="3"/>
      <c r="QHS558" s="578"/>
      <c r="QHT558" s="3"/>
      <c r="QHU558" s="438"/>
      <c r="QHV558" s="3"/>
      <c r="QHW558" s="578"/>
      <c r="QHX558" s="3"/>
      <c r="QHY558" s="438"/>
      <c r="QHZ558" s="3"/>
      <c r="QIA558" s="578"/>
      <c r="QIB558" s="3"/>
      <c r="QIC558" s="438"/>
      <c r="QID558" s="3"/>
      <c r="QIE558" s="578"/>
      <c r="QIF558" s="3"/>
      <c r="QIG558" s="438"/>
      <c r="QIH558" s="3"/>
      <c r="QII558" s="578"/>
      <c r="QIJ558" s="3"/>
      <c r="QIK558" s="438"/>
      <c r="QIL558" s="3"/>
      <c r="QIM558" s="578"/>
      <c r="QIN558" s="3"/>
      <c r="QIO558" s="438"/>
      <c r="QIP558" s="3"/>
      <c r="QIQ558" s="578"/>
      <c r="QIR558" s="3"/>
      <c r="QIS558" s="438"/>
      <c r="QIT558" s="3"/>
      <c r="QIU558" s="578"/>
      <c r="QIV558" s="3"/>
      <c r="QIW558" s="438"/>
      <c r="QIX558" s="3"/>
      <c r="QIY558" s="578"/>
      <c r="QIZ558" s="3"/>
      <c r="QJA558" s="438"/>
      <c r="QJB558" s="3"/>
      <c r="QJC558" s="578"/>
      <c r="QJD558" s="3"/>
      <c r="QJE558" s="438"/>
      <c r="QJF558" s="3"/>
      <c r="QJG558" s="578"/>
      <c r="QJH558" s="3"/>
      <c r="QJI558" s="438"/>
      <c r="QJJ558" s="3"/>
      <c r="QJK558" s="578"/>
      <c r="QJL558" s="3"/>
      <c r="QJM558" s="438"/>
      <c r="QJN558" s="3"/>
      <c r="QJO558" s="578"/>
      <c r="QJP558" s="3"/>
      <c r="QJQ558" s="438"/>
      <c r="QJR558" s="3"/>
      <c r="QJS558" s="578"/>
      <c r="QJT558" s="3"/>
      <c r="QJU558" s="438"/>
      <c r="QJV558" s="3"/>
      <c r="QJW558" s="578"/>
      <c r="QJX558" s="3"/>
      <c r="QJY558" s="438"/>
      <c r="QJZ558" s="3"/>
      <c r="QKA558" s="578"/>
      <c r="QKB558" s="3"/>
      <c r="QKC558" s="438"/>
      <c r="QKD558" s="3"/>
      <c r="QKE558" s="578"/>
      <c r="QKF558" s="3"/>
      <c r="QKG558" s="438"/>
      <c r="QKH558" s="3"/>
      <c r="QKI558" s="578"/>
      <c r="QKJ558" s="3"/>
      <c r="QKK558" s="438"/>
      <c r="QKL558" s="3"/>
      <c r="QKM558" s="578"/>
      <c r="QKN558" s="3"/>
      <c r="QKO558" s="438"/>
      <c r="QKP558" s="3"/>
      <c r="QKQ558" s="578"/>
      <c r="QKR558" s="3"/>
      <c r="QKS558" s="438"/>
      <c r="QKT558" s="3"/>
      <c r="QKU558" s="578"/>
      <c r="QKV558" s="3"/>
      <c r="QKW558" s="438"/>
      <c r="QKX558" s="3"/>
      <c r="QKY558" s="578"/>
      <c r="QKZ558" s="3"/>
      <c r="QLA558" s="438"/>
      <c r="QLB558" s="3"/>
      <c r="QLC558" s="578"/>
      <c r="QLD558" s="3"/>
      <c r="QLE558" s="438"/>
      <c r="QLF558" s="3"/>
      <c r="QLG558" s="578"/>
      <c r="QLH558" s="3"/>
      <c r="QLI558" s="438"/>
      <c r="QLJ558" s="3"/>
      <c r="QLK558" s="578"/>
      <c r="QLL558" s="3"/>
      <c r="QLM558" s="438"/>
      <c r="QLN558" s="3"/>
      <c r="QLO558" s="578"/>
      <c r="QLP558" s="3"/>
      <c r="QLQ558" s="438"/>
      <c r="QLR558" s="3"/>
      <c r="QLS558" s="578"/>
      <c r="QLT558" s="3"/>
      <c r="QLU558" s="438"/>
      <c r="QLV558" s="3"/>
      <c r="QLW558" s="578"/>
      <c r="QLX558" s="3"/>
      <c r="QLY558" s="438"/>
      <c r="QLZ558" s="3"/>
      <c r="QMA558" s="578"/>
      <c r="QMB558" s="3"/>
      <c r="QMC558" s="438"/>
      <c r="QMD558" s="3"/>
      <c r="QME558" s="578"/>
      <c r="QMF558" s="3"/>
      <c r="QMG558" s="438"/>
      <c r="QMH558" s="3"/>
      <c r="QMI558" s="578"/>
      <c r="QMJ558" s="3"/>
      <c r="QMK558" s="438"/>
      <c r="QML558" s="3"/>
      <c r="QMM558" s="578"/>
      <c r="QMN558" s="3"/>
      <c r="QMO558" s="438"/>
      <c r="QMP558" s="3"/>
      <c r="QMQ558" s="578"/>
      <c r="QMR558" s="3"/>
      <c r="QMS558" s="438"/>
      <c r="QMT558" s="3"/>
      <c r="QMU558" s="578"/>
      <c r="QMV558" s="3"/>
      <c r="QMW558" s="438"/>
      <c r="QMX558" s="3"/>
      <c r="QMY558" s="578"/>
      <c r="QMZ558" s="3"/>
      <c r="QNA558" s="438"/>
      <c r="QNB558" s="3"/>
      <c r="QNC558" s="578"/>
      <c r="QND558" s="3"/>
      <c r="QNE558" s="438"/>
      <c r="QNF558" s="3"/>
      <c r="QNG558" s="578"/>
      <c r="QNH558" s="3"/>
      <c r="QNI558" s="438"/>
      <c r="QNJ558" s="3"/>
      <c r="QNK558" s="578"/>
      <c r="QNL558" s="3"/>
      <c r="QNM558" s="438"/>
      <c r="QNN558" s="3"/>
      <c r="QNO558" s="578"/>
      <c r="QNP558" s="3"/>
      <c r="QNQ558" s="438"/>
      <c r="QNR558" s="3"/>
      <c r="QNS558" s="578"/>
      <c r="QNT558" s="3"/>
      <c r="QNU558" s="438"/>
      <c r="QNV558" s="3"/>
      <c r="QNW558" s="578"/>
      <c r="QNX558" s="3"/>
      <c r="QNY558" s="438"/>
      <c r="QNZ558" s="3"/>
      <c r="QOA558" s="578"/>
      <c r="QOB558" s="3"/>
      <c r="QOC558" s="438"/>
      <c r="QOD558" s="3"/>
      <c r="QOE558" s="578"/>
      <c r="QOF558" s="3"/>
      <c r="QOG558" s="438"/>
      <c r="QOH558" s="3"/>
      <c r="QOI558" s="578"/>
      <c r="QOJ558" s="3"/>
      <c r="QOK558" s="438"/>
      <c r="QOL558" s="3"/>
      <c r="QOM558" s="578"/>
      <c r="QON558" s="3"/>
      <c r="QOO558" s="438"/>
      <c r="QOP558" s="3"/>
      <c r="QOQ558" s="578"/>
      <c r="QOR558" s="3"/>
      <c r="QOS558" s="438"/>
      <c r="QOT558" s="3"/>
      <c r="QOU558" s="578"/>
      <c r="QOV558" s="3"/>
      <c r="QOW558" s="438"/>
      <c r="QOX558" s="3"/>
      <c r="QOY558" s="578"/>
      <c r="QOZ558" s="3"/>
      <c r="QPA558" s="438"/>
      <c r="QPB558" s="3"/>
      <c r="QPC558" s="578"/>
      <c r="QPD558" s="3"/>
      <c r="QPE558" s="438"/>
      <c r="QPF558" s="3"/>
      <c r="QPG558" s="578"/>
      <c r="QPH558" s="3"/>
      <c r="QPI558" s="438"/>
      <c r="QPJ558" s="3"/>
      <c r="QPK558" s="578"/>
      <c r="QPL558" s="3"/>
      <c r="QPM558" s="438"/>
      <c r="QPN558" s="3"/>
      <c r="QPO558" s="578"/>
      <c r="QPP558" s="3"/>
      <c r="QPQ558" s="438"/>
      <c r="QPR558" s="3"/>
      <c r="QPS558" s="578"/>
      <c r="QPT558" s="3"/>
      <c r="QPU558" s="438"/>
      <c r="QPV558" s="3"/>
      <c r="QPW558" s="578"/>
      <c r="QPX558" s="3"/>
      <c r="QPY558" s="438"/>
      <c r="QPZ558" s="3"/>
      <c r="QQA558" s="578"/>
      <c r="QQB558" s="3"/>
      <c r="QQC558" s="438"/>
      <c r="QQD558" s="3"/>
      <c r="QQE558" s="578"/>
      <c r="QQF558" s="3"/>
      <c r="QQG558" s="438"/>
      <c r="QQH558" s="3"/>
      <c r="QQI558" s="578"/>
      <c r="QQJ558" s="3"/>
      <c r="QQK558" s="438"/>
      <c r="QQL558" s="3"/>
      <c r="QQM558" s="578"/>
      <c r="QQN558" s="3"/>
      <c r="QQO558" s="438"/>
      <c r="QQP558" s="3"/>
      <c r="QQQ558" s="578"/>
      <c r="QQR558" s="3"/>
      <c r="QQS558" s="438"/>
      <c r="QQT558" s="3"/>
      <c r="QQU558" s="578"/>
      <c r="QQV558" s="3"/>
      <c r="QQW558" s="438"/>
      <c r="QQX558" s="3"/>
      <c r="QQY558" s="578"/>
      <c r="QQZ558" s="3"/>
      <c r="QRA558" s="438"/>
      <c r="QRB558" s="3"/>
      <c r="QRC558" s="578"/>
      <c r="QRD558" s="3"/>
      <c r="QRE558" s="438"/>
      <c r="QRF558" s="3"/>
      <c r="QRG558" s="578"/>
      <c r="QRH558" s="3"/>
      <c r="QRI558" s="438"/>
      <c r="QRJ558" s="3"/>
      <c r="QRK558" s="578"/>
      <c r="QRL558" s="3"/>
      <c r="QRM558" s="438"/>
      <c r="QRN558" s="3"/>
      <c r="QRO558" s="578"/>
      <c r="QRP558" s="3"/>
      <c r="QRQ558" s="438"/>
      <c r="QRR558" s="3"/>
      <c r="QRS558" s="578"/>
      <c r="QRT558" s="3"/>
      <c r="QRU558" s="438"/>
      <c r="QRV558" s="3"/>
      <c r="QRW558" s="578"/>
      <c r="QRX558" s="3"/>
      <c r="QRY558" s="438"/>
      <c r="QRZ558" s="3"/>
      <c r="QSA558" s="578"/>
      <c r="QSB558" s="3"/>
      <c r="QSC558" s="438"/>
      <c r="QSD558" s="3"/>
      <c r="QSE558" s="578"/>
      <c r="QSF558" s="3"/>
      <c r="QSG558" s="438"/>
      <c r="QSH558" s="3"/>
      <c r="QSI558" s="578"/>
      <c r="QSJ558" s="3"/>
      <c r="QSK558" s="438"/>
      <c r="QSL558" s="3"/>
      <c r="QSM558" s="578"/>
      <c r="QSN558" s="3"/>
      <c r="QSO558" s="438"/>
      <c r="QSP558" s="3"/>
      <c r="QSQ558" s="578"/>
      <c r="QSR558" s="3"/>
      <c r="QSS558" s="438"/>
      <c r="QST558" s="3"/>
      <c r="QSU558" s="578"/>
      <c r="QSV558" s="3"/>
      <c r="QSW558" s="438"/>
      <c r="QSX558" s="3"/>
      <c r="QSY558" s="578"/>
      <c r="QSZ558" s="3"/>
      <c r="QTA558" s="438"/>
      <c r="QTB558" s="3"/>
      <c r="QTC558" s="578"/>
      <c r="QTD558" s="3"/>
      <c r="QTE558" s="438"/>
      <c r="QTF558" s="3"/>
      <c r="QTG558" s="578"/>
      <c r="QTH558" s="3"/>
      <c r="QTI558" s="438"/>
      <c r="QTJ558" s="3"/>
      <c r="QTK558" s="578"/>
      <c r="QTL558" s="3"/>
      <c r="QTM558" s="438"/>
      <c r="QTN558" s="3"/>
      <c r="QTO558" s="578"/>
      <c r="QTP558" s="3"/>
      <c r="QTQ558" s="438"/>
      <c r="QTR558" s="3"/>
      <c r="QTS558" s="578"/>
      <c r="QTT558" s="3"/>
      <c r="QTU558" s="438"/>
      <c r="QTV558" s="3"/>
      <c r="QTW558" s="578"/>
      <c r="QTX558" s="3"/>
      <c r="QTY558" s="438"/>
      <c r="QTZ558" s="3"/>
      <c r="QUA558" s="578"/>
      <c r="QUB558" s="3"/>
      <c r="QUC558" s="438"/>
      <c r="QUD558" s="3"/>
      <c r="QUE558" s="578"/>
      <c r="QUF558" s="3"/>
      <c r="QUG558" s="438"/>
      <c r="QUH558" s="3"/>
      <c r="QUI558" s="578"/>
      <c r="QUJ558" s="3"/>
      <c r="QUK558" s="438"/>
      <c r="QUL558" s="3"/>
      <c r="QUM558" s="578"/>
      <c r="QUN558" s="3"/>
      <c r="QUO558" s="438"/>
      <c r="QUP558" s="3"/>
      <c r="QUQ558" s="578"/>
      <c r="QUR558" s="3"/>
      <c r="QUS558" s="438"/>
      <c r="QUT558" s="3"/>
      <c r="QUU558" s="578"/>
      <c r="QUV558" s="3"/>
      <c r="QUW558" s="438"/>
      <c r="QUX558" s="3"/>
      <c r="QUY558" s="578"/>
      <c r="QUZ558" s="3"/>
      <c r="QVA558" s="438"/>
      <c r="QVB558" s="3"/>
      <c r="QVC558" s="578"/>
      <c r="QVD558" s="3"/>
      <c r="QVE558" s="438"/>
      <c r="QVF558" s="3"/>
      <c r="QVG558" s="578"/>
      <c r="QVH558" s="3"/>
      <c r="QVI558" s="438"/>
      <c r="QVJ558" s="3"/>
      <c r="QVK558" s="578"/>
      <c r="QVL558" s="3"/>
      <c r="QVM558" s="438"/>
      <c r="QVN558" s="3"/>
      <c r="QVO558" s="578"/>
      <c r="QVP558" s="3"/>
      <c r="QVQ558" s="438"/>
      <c r="QVR558" s="3"/>
      <c r="QVS558" s="578"/>
      <c r="QVT558" s="3"/>
      <c r="QVU558" s="438"/>
      <c r="QVV558" s="3"/>
      <c r="QVW558" s="578"/>
      <c r="QVX558" s="3"/>
      <c r="QVY558" s="438"/>
      <c r="QVZ558" s="3"/>
      <c r="QWA558" s="578"/>
      <c r="QWB558" s="3"/>
      <c r="QWC558" s="438"/>
      <c r="QWD558" s="3"/>
      <c r="QWE558" s="578"/>
      <c r="QWF558" s="3"/>
      <c r="QWG558" s="438"/>
      <c r="QWH558" s="3"/>
      <c r="QWI558" s="578"/>
      <c r="QWJ558" s="3"/>
      <c r="QWK558" s="438"/>
      <c r="QWL558" s="3"/>
      <c r="QWM558" s="578"/>
      <c r="QWN558" s="3"/>
      <c r="QWO558" s="438"/>
      <c r="QWP558" s="3"/>
      <c r="QWQ558" s="578"/>
      <c r="QWR558" s="3"/>
      <c r="QWS558" s="438"/>
      <c r="QWT558" s="3"/>
      <c r="QWU558" s="578"/>
      <c r="QWV558" s="3"/>
      <c r="QWW558" s="438"/>
      <c r="QWX558" s="3"/>
      <c r="QWY558" s="578"/>
      <c r="QWZ558" s="3"/>
      <c r="QXA558" s="438"/>
      <c r="QXB558" s="3"/>
      <c r="QXC558" s="578"/>
      <c r="QXD558" s="3"/>
      <c r="QXE558" s="438"/>
      <c r="QXF558" s="3"/>
      <c r="QXG558" s="578"/>
      <c r="QXH558" s="3"/>
      <c r="QXI558" s="438"/>
      <c r="QXJ558" s="3"/>
      <c r="QXK558" s="578"/>
      <c r="QXL558" s="3"/>
      <c r="QXM558" s="438"/>
      <c r="QXN558" s="3"/>
      <c r="QXO558" s="578"/>
      <c r="QXP558" s="3"/>
      <c r="QXQ558" s="438"/>
      <c r="QXR558" s="3"/>
      <c r="QXS558" s="578"/>
      <c r="QXT558" s="3"/>
      <c r="QXU558" s="438"/>
      <c r="QXV558" s="3"/>
      <c r="QXW558" s="578"/>
      <c r="QXX558" s="3"/>
      <c r="QXY558" s="438"/>
      <c r="QXZ558" s="3"/>
      <c r="QYA558" s="578"/>
      <c r="QYB558" s="3"/>
      <c r="QYC558" s="438"/>
      <c r="QYD558" s="3"/>
      <c r="QYE558" s="578"/>
      <c r="QYF558" s="3"/>
      <c r="QYG558" s="438"/>
      <c r="QYH558" s="3"/>
      <c r="QYI558" s="578"/>
      <c r="QYJ558" s="3"/>
      <c r="QYK558" s="438"/>
      <c r="QYL558" s="3"/>
      <c r="QYM558" s="578"/>
      <c r="QYN558" s="3"/>
      <c r="QYO558" s="438"/>
      <c r="QYP558" s="3"/>
      <c r="QYQ558" s="578"/>
      <c r="QYR558" s="3"/>
      <c r="QYS558" s="438"/>
      <c r="QYT558" s="3"/>
      <c r="QYU558" s="578"/>
      <c r="QYV558" s="3"/>
      <c r="QYW558" s="438"/>
      <c r="QYX558" s="3"/>
      <c r="QYY558" s="578"/>
      <c r="QYZ558" s="3"/>
      <c r="QZA558" s="438"/>
      <c r="QZB558" s="3"/>
      <c r="QZC558" s="578"/>
      <c r="QZD558" s="3"/>
      <c r="QZE558" s="438"/>
      <c r="QZF558" s="3"/>
      <c r="QZG558" s="578"/>
      <c r="QZH558" s="3"/>
      <c r="QZI558" s="438"/>
      <c r="QZJ558" s="3"/>
      <c r="QZK558" s="578"/>
      <c r="QZL558" s="3"/>
      <c r="QZM558" s="438"/>
      <c r="QZN558" s="3"/>
      <c r="QZO558" s="578"/>
      <c r="QZP558" s="3"/>
      <c r="QZQ558" s="438"/>
      <c r="QZR558" s="3"/>
      <c r="QZS558" s="578"/>
      <c r="QZT558" s="3"/>
      <c r="QZU558" s="438"/>
      <c r="QZV558" s="3"/>
      <c r="QZW558" s="578"/>
      <c r="QZX558" s="3"/>
      <c r="QZY558" s="438"/>
      <c r="QZZ558" s="3"/>
      <c r="RAA558" s="578"/>
      <c r="RAB558" s="3"/>
      <c r="RAC558" s="438"/>
      <c r="RAD558" s="3"/>
      <c r="RAE558" s="578"/>
      <c r="RAF558" s="3"/>
      <c r="RAG558" s="438"/>
      <c r="RAH558" s="3"/>
      <c r="RAI558" s="578"/>
      <c r="RAJ558" s="3"/>
      <c r="RAK558" s="438"/>
      <c r="RAL558" s="3"/>
      <c r="RAM558" s="578"/>
      <c r="RAN558" s="3"/>
      <c r="RAO558" s="438"/>
      <c r="RAP558" s="3"/>
      <c r="RAQ558" s="578"/>
      <c r="RAR558" s="3"/>
      <c r="RAS558" s="438"/>
      <c r="RAT558" s="3"/>
      <c r="RAU558" s="578"/>
      <c r="RAV558" s="3"/>
      <c r="RAW558" s="438"/>
      <c r="RAX558" s="3"/>
      <c r="RAY558" s="578"/>
      <c r="RAZ558" s="3"/>
      <c r="RBA558" s="438"/>
      <c r="RBB558" s="3"/>
      <c r="RBC558" s="578"/>
      <c r="RBD558" s="3"/>
      <c r="RBE558" s="438"/>
      <c r="RBF558" s="3"/>
      <c r="RBG558" s="578"/>
      <c r="RBH558" s="3"/>
      <c r="RBI558" s="438"/>
      <c r="RBJ558" s="3"/>
      <c r="RBK558" s="578"/>
      <c r="RBL558" s="3"/>
      <c r="RBM558" s="438"/>
      <c r="RBN558" s="3"/>
      <c r="RBO558" s="578"/>
      <c r="RBP558" s="3"/>
      <c r="RBQ558" s="438"/>
      <c r="RBR558" s="3"/>
      <c r="RBS558" s="578"/>
      <c r="RBT558" s="3"/>
      <c r="RBU558" s="438"/>
      <c r="RBV558" s="3"/>
      <c r="RBW558" s="578"/>
      <c r="RBX558" s="3"/>
      <c r="RBY558" s="438"/>
      <c r="RBZ558" s="3"/>
      <c r="RCA558" s="578"/>
      <c r="RCB558" s="3"/>
      <c r="RCC558" s="438"/>
      <c r="RCD558" s="3"/>
      <c r="RCE558" s="578"/>
      <c r="RCF558" s="3"/>
      <c r="RCG558" s="438"/>
      <c r="RCH558" s="3"/>
      <c r="RCI558" s="578"/>
      <c r="RCJ558" s="3"/>
      <c r="RCK558" s="438"/>
      <c r="RCL558" s="3"/>
      <c r="RCM558" s="578"/>
      <c r="RCN558" s="3"/>
      <c r="RCO558" s="438"/>
      <c r="RCP558" s="3"/>
      <c r="RCQ558" s="578"/>
      <c r="RCR558" s="3"/>
      <c r="RCS558" s="438"/>
      <c r="RCT558" s="3"/>
      <c r="RCU558" s="578"/>
      <c r="RCV558" s="3"/>
      <c r="RCW558" s="438"/>
      <c r="RCX558" s="3"/>
      <c r="RCY558" s="578"/>
      <c r="RCZ558" s="3"/>
      <c r="RDA558" s="438"/>
      <c r="RDB558" s="3"/>
      <c r="RDC558" s="578"/>
      <c r="RDD558" s="3"/>
      <c r="RDE558" s="438"/>
      <c r="RDF558" s="3"/>
      <c r="RDG558" s="578"/>
      <c r="RDH558" s="3"/>
      <c r="RDI558" s="438"/>
      <c r="RDJ558" s="3"/>
      <c r="RDK558" s="578"/>
      <c r="RDL558" s="3"/>
      <c r="RDM558" s="438"/>
      <c r="RDN558" s="3"/>
      <c r="RDO558" s="578"/>
      <c r="RDP558" s="3"/>
      <c r="RDQ558" s="438"/>
      <c r="RDR558" s="3"/>
      <c r="RDS558" s="578"/>
      <c r="RDT558" s="3"/>
      <c r="RDU558" s="438"/>
      <c r="RDV558" s="3"/>
      <c r="RDW558" s="578"/>
      <c r="RDX558" s="3"/>
      <c r="RDY558" s="438"/>
      <c r="RDZ558" s="3"/>
      <c r="REA558" s="578"/>
      <c r="REB558" s="3"/>
      <c r="REC558" s="438"/>
      <c r="RED558" s="3"/>
      <c r="REE558" s="578"/>
      <c r="REF558" s="3"/>
      <c r="REG558" s="438"/>
      <c r="REH558" s="3"/>
      <c r="REI558" s="578"/>
      <c r="REJ558" s="3"/>
      <c r="REK558" s="438"/>
      <c r="REL558" s="3"/>
      <c r="REM558" s="578"/>
      <c r="REN558" s="3"/>
      <c r="REO558" s="438"/>
      <c r="REP558" s="3"/>
      <c r="REQ558" s="578"/>
      <c r="RER558" s="3"/>
      <c r="RES558" s="438"/>
      <c r="RET558" s="3"/>
      <c r="REU558" s="578"/>
      <c r="REV558" s="3"/>
      <c r="REW558" s="438"/>
      <c r="REX558" s="3"/>
      <c r="REY558" s="578"/>
      <c r="REZ558" s="3"/>
      <c r="RFA558" s="438"/>
      <c r="RFB558" s="3"/>
      <c r="RFC558" s="578"/>
      <c r="RFD558" s="3"/>
      <c r="RFE558" s="438"/>
      <c r="RFF558" s="3"/>
      <c r="RFG558" s="578"/>
      <c r="RFH558" s="3"/>
      <c r="RFI558" s="438"/>
      <c r="RFJ558" s="3"/>
      <c r="RFK558" s="578"/>
      <c r="RFL558" s="3"/>
      <c r="RFM558" s="438"/>
      <c r="RFN558" s="3"/>
      <c r="RFO558" s="578"/>
      <c r="RFP558" s="3"/>
      <c r="RFQ558" s="438"/>
      <c r="RFR558" s="3"/>
      <c r="RFS558" s="578"/>
      <c r="RFT558" s="3"/>
      <c r="RFU558" s="438"/>
      <c r="RFV558" s="3"/>
      <c r="RFW558" s="578"/>
      <c r="RFX558" s="3"/>
      <c r="RFY558" s="438"/>
      <c r="RFZ558" s="3"/>
      <c r="RGA558" s="578"/>
      <c r="RGB558" s="3"/>
      <c r="RGC558" s="438"/>
      <c r="RGD558" s="3"/>
      <c r="RGE558" s="578"/>
      <c r="RGF558" s="3"/>
      <c r="RGG558" s="438"/>
      <c r="RGH558" s="3"/>
      <c r="RGI558" s="578"/>
      <c r="RGJ558" s="3"/>
      <c r="RGK558" s="438"/>
      <c r="RGL558" s="3"/>
      <c r="RGM558" s="578"/>
      <c r="RGN558" s="3"/>
      <c r="RGO558" s="438"/>
      <c r="RGP558" s="3"/>
      <c r="RGQ558" s="578"/>
      <c r="RGR558" s="3"/>
      <c r="RGS558" s="438"/>
      <c r="RGT558" s="3"/>
      <c r="RGU558" s="578"/>
      <c r="RGV558" s="3"/>
      <c r="RGW558" s="438"/>
      <c r="RGX558" s="3"/>
      <c r="RGY558" s="578"/>
      <c r="RGZ558" s="3"/>
      <c r="RHA558" s="438"/>
      <c r="RHB558" s="3"/>
      <c r="RHC558" s="578"/>
      <c r="RHD558" s="3"/>
      <c r="RHE558" s="438"/>
      <c r="RHF558" s="3"/>
      <c r="RHG558" s="578"/>
      <c r="RHH558" s="3"/>
      <c r="RHI558" s="438"/>
      <c r="RHJ558" s="3"/>
      <c r="RHK558" s="578"/>
      <c r="RHL558" s="3"/>
      <c r="RHM558" s="438"/>
      <c r="RHN558" s="3"/>
      <c r="RHO558" s="578"/>
      <c r="RHP558" s="3"/>
      <c r="RHQ558" s="438"/>
      <c r="RHR558" s="3"/>
      <c r="RHS558" s="578"/>
      <c r="RHT558" s="3"/>
      <c r="RHU558" s="438"/>
      <c r="RHV558" s="3"/>
      <c r="RHW558" s="578"/>
      <c r="RHX558" s="3"/>
      <c r="RHY558" s="438"/>
      <c r="RHZ558" s="3"/>
      <c r="RIA558" s="578"/>
      <c r="RIB558" s="3"/>
      <c r="RIC558" s="438"/>
      <c r="RID558" s="3"/>
      <c r="RIE558" s="578"/>
      <c r="RIF558" s="3"/>
      <c r="RIG558" s="438"/>
      <c r="RIH558" s="3"/>
      <c r="RII558" s="578"/>
      <c r="RIJ558" s="3"/>
      <c r="RIK558" s="438"/>
      <c r="RIL558" s="3"/>
      <c r="RIM558" s="578"/>
      <c r="RIN558" s="3"/>
      <c r="RIO558" s="438"/>
      <c r="RIP558" s="3"/>
      <c r="RIQ558" s="578"/>
      <c r="RIR558" s="3"/>
      <c r="RIS558" s="438"/>
      <c r="RIT558" s="3"/>
      <c r="RIU558" s="578"/>
      <c r="RIV558" s="3"/>
      <c r="RIW558" s="438"/>
      <c r="RIX558" s="3"/>
      <c r="RIY558" s="578"/>
      <c r="RIZ558" s="3"/>
      <c r="RJA558" s="438"/>
      <c r="RJB558" s="3"/>
      <c r="RJC558" s="578"/>
      <c r="RJD558" s="3"/>
      <c r="RJE558" s="438"/>
      <c r="RJF558" s="3"/>
      <c r="RJG558" s="578"/>
      <c r="RJH558" s="3"/>
      <c r="RJI558" s="438"/>
      <c r="RJJ558" s="3"/>
      <c r="RJK558" s="578"/>
      <c r="RJL558" s="3"/>
      <c r="RJM558" s="438"/>
      <c r="RJN558" s="3"/>
      <c r="RJO558" s="578"/>
      <c r="RJP558" s="3"/>
      <c r="RJQ558" s="438"/>
      <c r="RJR558" s="3"/>
      <c r="RJS558" s="578"/>
      <c r="RJT558" s="3"/>
      <c r="RJU558" s="438"/>
      <c r="RJV558" s="3"/>
      <c r="RJW558" s="578"/>
      <c r="RJX558" s="3"/>
      <c r="RJY558" s="438"/>
      <c r="RJZ558" s="3"/>
      <c r="RKA558" s="578"/>
      <c r="RKB558" s="3"/>
      <c r="RKC558" s="438"/>
      <c r="RKD558" s="3"/>
      <c r="RKE558" s="578"/>
      <c r="RKF558" s="3"/>
      <c r="RKG558" s="438"/>
      <c r="RKH558" s="3"/>
      <c r="RKI558" s="578"/>
      <c r="RKJ558" s="3"/>
      <c r="RKK558" s="438"/>
      <c r="RKL558" s="3"/>
      <c r="RKM558" s="578"/>
      <c r="RKN558" s="3"/>
      <c r="RKO558" s="438"/>
      <c r="RKP558" s="3"/>
      <c r="RKQ558" s="578"/>
      <c r="RKR558" s="3"/>
      <c r="RKS558" s="438"/>
      <c r="RKT558" s="3"/>
      <c r="RKU558" s="578"/>
      <c r="RKV558" s="3"/>
      <c r="RKW558" s="438"/>
      <c r="RKX558" s="3"/>
      <c r="RKY558" s="578"/>
      <c r="RKZ558" s="3"/>
      <c r="RLA558" s="438"/>
      <c r="RLB558" s="3"/>
      <c r="RLC558" s="578"/>
      <c r="RLD558" s="3"/>
      <c r="RLE558" s="438"/>
      <c r="RLF558" s="3"/>
      <c r="RLG558" s="578"/>
      <c r="RLH558" s="3"/>
      <c r="RLI558" s="438"/>
      <c r="RLJ558" s="3"/>
      <c r="RLK558" s="578"/>
      <c r="RLL558" s="3"/>
      <c r="RLM558" s="438"/>
      <c r="RLN558" s="3"/>
      <c r="RLO558" s="578"/>
      <c r="RLP558" s="3"/>
      <c r="RLQ558" s="438"/>
      <c r="RLR558" s="3"/>
      <c r="RLS558" s="578"/>
      <c r="RLT558" s="3"/>
      <c r="RLU558" s="438"/>
      <c r="RLV558" s="3"/>
      <c r="RLW558" s="578"/>
      <c r="RLX558" s="3"/>
      <c r="RLY558" s="438"/>
      <c r="RLZ558" s="3"/>
      <c r="RMA558" s="578"/>
      <c r="RMB558" s="3"/>
      <c r="RMC558" s="438"/>
      <c r="RMD558" s="3"/>
      <c r="RME558" s="578"/>
      <c r="RMF558" s="3"/>
      <c r="RMG558" s="438"/>
      <c r="RMH558" s="3"/>
      <c r="RMI558" s="578"/>
      <c r="RMJ558" s="3"/>
      <c r="RMK558" s="438"/>
      <c r="RML558" s="3"/>
      <c r="RMM558" s="578"/>
      <c r="RMN558" s="3"/>
      <c r="RMO558" s="438"/>
      <c r="RMP558" s="3"/>
      <c r="RMQ558" s="578"/>
      <c r="RMR558" s="3"/>
      <c r="RMS558" s="438"/>
      <c r="RMT558" s="3"/>
      <c r="RMU558" s="578"/>
      <c r="RMV558" s="3"/>
      <c r="RMW558" s="438"/>
      <c r="RMX558" s="3"/>
      <c r="RMY558" s="578"/>
      <c r="RMZ558" s="3"/>
      <c r="RNA558" s="438"/>
      <c r="RNB558" s="3"/>
      <c r="RNC558" s="578"/>
      <c r="RND558" s="3"/>
      <c r="RNE558" s="438"/>
      <c r="RNF558" s="3"/>
      <c r="RNG558" s="578"/>
      <c r="RNH558" s="3"/>
      <c r="RNI558" s="438"/>
      <c r="RNJ558" s="3"/>
      <c r="RNK558" s="578"/>
      <c r="RNL558" s="3"/>
      <c r="RNM558" s="438"/>
      <c r="RNN558" s="3"/>
      <c r="RNO558" s="578"/>
      <c r="RNP558" s="3"/>
      <c r="RNQ558" s="438"/>
      <c r="RNR558" s="3"/>
      <c r="RNS558" s="578"/>
      <c r="RNT558" s="3"/>
      <c r="RNU558" s="438"/>
      <c r="RNV558" s="3"/>
      <c r="RNW558" s="578"/>
      <c r="RNX558" s="3"/>
      <c r="RNY558" s="438"/>
      <c r="RNZ558" s="3"/>
      <c r="ROA558" s="578"/>
      <c r="ROB558" s="3"/>
      <c r="ROC558" s="438"/>
      <c r="ROD558" s="3"/>
      <c r="ROE558" s="578"/>
      <c r="ROF558" s="3"/>
      <c r="ROG558" s="438"/>
      <c r="ROH558" s="3"/>
      <c r="ROI558" s="578"/>
      <c r="ROJ558" s="3"/>
      <c r="ROK558" s="438"/>
      <c r="ROL558" s="3"/>
      <c r="ROM558" s="578"/>
      <c r="RON558" s="3"/>
      <c r="ROO558" s="438"/>
      <c r="ROP558" s="3"/>
      <c r="ROQ558" s="578"/>
      <c r="ROR558" s="3"/>
      <c r="ROS558" s="438"/>
      <c r="ROT558" s="3"/>
      <c r="ROU558" s="578"/>
      <c r="ROV558" s="3"/>
      <c r="ROW558" s="438"/>
      <c r="ROX558" s="3"/>
      <c r="ROY558" s="578"/>
      <c r="ROZ558" s="3"/>
      <c r="RPA558" s="438"/>
      <c r="RPB558" s="3"/>
      <c r="RPC558" s="578"/>
      <c r="RPD558" s="3"/>
      <c r="RPE558" s="438"/>
      <c r="RPF558" s="3"/>
      <c r="RPG558" s="578"/>
      <c r="RPH558" s="3"/>
      <c r="RPI558" s="438"/>
      <c r="RPJ558" s="3"/>
      <c r="RPK558" s="578"/>
      <c r="RPL558" s="3"/>
      <c r="RPM558" s="438"/>
      <c r="RPN558" s="3"/>
      <c r="RPO558" s="578"/>
      <c r="RPP558" s="3"/>
      <c r="RPQ558" s="438"/>
      <c r="RPR558" s="3"/>
      <c r="RPS558" s="578"/>
      <c r="RPT558" s="3"/>
      <c r="RPU558" s="438"/>
      <c r="RPV558" s="3"/>
      <c r="RPW558" s="578"/>
      <c r="RPX558" s="3"/>
      <c r="RPY558" s="438"/>
      <c r="RPZ558" s="3"/>
      <c r="RQA558" s="578"/>
      <c r="RQB558" s="3"/>
      <c r="RQC558" s="438"/>
      <c r="RQD558" s="3"/>
      <c r="RQE558" s="578"/>
      <c r="RQF558" s="3"/>
      <c r="RQG558" s="438"/>
      <c r="RQH558" s="3"/>
      <c r="RQI558" s="578"/>
      <c r="RQJ558" s="3"/>
      <c r="RQK558" s="438"/>
      <c r="RQL558" s="3"/>
      <c r="RQM558" s="578"/>
      <c r="RQN558" s="3"/>
      <c r="RQO558" s="438"/>
      <c r="RQP558" s="3"/>
      <c r="RQQ558" s="578"/>
      <c r="RQR558" s="3"/>
      <c r="RQS558" s="438"/>
      <c r="RQT558" s="3"/>
      <c r="RQU558" s="578"/>
      <c r="RQV558" s="3"/>
      <c r="RQW558" s="438"/>
      <c r="RQX558" s="3"/>
      <c r="RQY558" s="578"/>
      <c r="RQZ558" s="3"/>
      <c r="RRA558" s="438"/>
      <c r="RRB558" s="3"/>
      <c r="RRC558" s="578"/>
      <c r="RRD558" s="3"/>
      <c r="RRE558" s="438"/>
      <c r="RRF558" s="3"/>
      <c r="RRG558" s="578"/>
      <c r="RRH558" s="3"/>
      <c r="RRI558" s="438"/>
      <c r="RRJ558" s="3"/>
      <c r="RRK558" s="578"/>
      <c r="RRL558" s="3"/>
      <c r="RRM558" s="438"/>
      <c r="RRN558" s="3"/>
      <c r="RRO558" s="578"/>
      <c r="RRP558" s="3"/>
      <c r="RRQ558" s="438"/>
      <c r="RRR558" s="3"/>
      <c r="RRS558" s="578"/>
      <c r="RRT558" s="3"/>
      <c r="RRU558" s="438"/>
      <c r="RRV558" s="3"/>
      <c r="RRW558" s="578"/>
      <c r="RRX558" s="3"/>
      <c r="RRY558" s="438"/>
      <c r="RRZ558" s="3"/>
      <c r="RSA558" s="578"/>
      <c r="RSB558" s="3"/>
      <c r="RSC558" s="438"/>
      <c r="RSD558" s="3"/>
      <c r="RSE558" s="578"/>
      <c r="RSF558" s="3"/>
      <c r="RSG558" s="438"/>
      <c r="RSH558" s="3"/>
      <c r="RSI558" s="578"/>
      <c r="RSJ558" s="3"/>
      <c r="RSK558" s="438"/>
      <c r="RSL558" s="3"/>
      <c r="RSM558" s="578"/>
      <c r="RSN558" s="3"/>
      <c r="RSO558" s="438"/>
      <c r="RSP558" s="3"/>
      <c r="RSQ558" s="578"/>
      <c r="RSR558" s="3"/>
      <c r="RSS558" s="438"/>
      <c r="RST558" s="3"/>
      <c r="RSU558" s="578"/>
      <c r="RSV558" s="3"/>
      <c r="RSW558" s="438"/>
      <c r="RSX558" s="3"/>
      <c r="RSY558" s="578"/>
      <c r="RSZ558" s="3"/>
      <c r="RTA558" s="438"/>
      <c r="RTB558" s="3"/>
      <c r="RTC558" s="578"/>
      <c r="RTD558" s="3"/>
      <c r="RTE558" s="438"/>
      <c r="RTF558" s="3"/>
      <c r="RTG558" s="578"/>
      <c r="RTH558" s="3"/>
      <c r="RTI558" s="438"/>
      <c r="RTJ558" s="3"/>
      <c r="RTK558" s="578"/>
      <c r="RTL558" s="3"/>
      <c r="RTM558" s="438"/>
      <c r="RTN558" s="3"/>
      <c r="RTO558" s="578"/>
      <c r="RTP558" s="3"/>
      <c r="RTQ558" s="438"/>
      <c r="RTR558" s="3"/>
      <c r="RTS558" s="578"/>
      <c r="RTT558" s="3"/>
      <c r="RTU558" s="438"/>
      <c r="RTV558" s="3"/>
      <c r="RTW558" s="578"/>
      <c r="RTX558" s="3"/>
      <c r="RTY558" s="438"/>
      <c r="RTZ558" s="3"/>
      <c r="RUA558" s="578"/>
      <c r="RUB558" s="3"/>
      <c r="RUC558" s="438"/>
      <c r="RUD558" s="3"/>
      <c r="RUE558" s="578"/>
      <c r="RUF558" s="3"/>
      <c r="RUG558" s="438"/>
      <c r="RUH558" s="3"/>
      <c r="RUI558" s="578"/>
      <c r="RUJ558" s="3"/>
      <c r="RUK558" s="438"/>
      <c r="RUL558" s="3"/>
      <c r="RUM558" s="578"/>
      <c r="RUN558" s="3"/>
      <c r="RUO558" s="438"/>
      <c r="RUP558" s="3"/>
      <c r="RUQ558" s="578"/>
      <c r="RUR558" s="3"/>
      <c r="RUS558" s="438"/>
      <c r="RUT558" s="3"/>
      <c r="RUU558" s="578"/>
      <c r="RUV558" s="3"/>
      <c r="RUW558" s="438"/>
      <c r="RUX558" s="3"/>
      <c r="RUY558" s="578"/>
      <c r="RUZ558" s="3"/>
      <c r="RVA558" s="438"/>
      <c r="RVB558" s="3"/>
      <c r="RVC558" s="578"/>
      <c r="RVD558" s="3"/>
      <c r="RVE558" s="438"/>
      <c r="RVF558" s="3"/>
      <c r="RVG558" s="578"/>
      <c r="RVH558" s="3"/>
      <c r="RVI558" s="438"/>
      <c r="RVJ558" s="3"/>
      <c r="RVK558" s="578"/>
      <c r="RVL558" s="3"/>
      <c r="RVM558" s="438"/>
      <c r="RVN558" s="3"/>
      <c r="RVO558" s="578"/>
      <c r="RVP558" s="3"/>
      <c r="RVQ558" s="438"/>
      <c r="RVR558" s="3"/>
      <c r="RVS558" s="578"/>
      <c r="RVT558" s="3"/>
      <c r="RVU558" s="438"/>
      <c r="RVV558" s="3"/>
      <c r="RVW558" s="578"/>
      <c r="RVX558" s="3"/>
      <c r="RVY558" s="438"/>
      <c r="RVZ558" s="3"/>
      <c r="RWA558" s="578"/>
      <c r="RWB558" s="3"/>
      <c r="RWC558" s="438"/>
      <c r="RWD558" s="3"/>
      <c r="RWE558" s="578"/>
      <c r="RWF558" s="3"/>
      <c r="RWG558" s="438"/>
      <c r="RWH558" s="3"/>
      <c r="RWI558" s="578"/>
      <c r="RWJ558" s="3"/>
      <c r="RWK558" s="438"/>
      <c r="RWL558" s="3"/>
      <c r="RWM558" s="578"/>
      <c r="RWN558" s="3"/>
      <c r="RWO558" s="438"/>
      <c r="RWP558" s="3"/>
      <c r="RWQ558" s="578"/>
      <c r="RWR558" s="3"/>
      <c r="RWS558" s="438"/>
      <c r="RWT558" s="3"/>
      <c r="RWU558" s="578"/>
      <c r="RWV558" s="3"/>
      <c r="RWW558" s="438"/>
      <c r="RWX558" s="3"/>
      <c r="RWY558" s="578"/>
      <c r="RWZ558" s="3"/>
      <c r="RXA558" s="438"/>
      <c r="RXB558" s="3"/>
      <c r="RXC558" s="578"/>
      <c r="RXD558" s="3"/>
      <c r="RXE558" s="438"/>
      <c r="RXF558" s="3"/>
      <c r="RXG558" s="578"/>
      <c r="RXH558" s="3"/>
      <c r="RXI558" s="438"/>
      <c r="RXJ558" s="3"/>
      <c r="RXK558" s="578"/>
      <c r="RXL558" s="3"/>
      <c r="RXM558" s="438"/>
      <c r="RXN558" s="3"/>
      <c r="RXO558" s="578"/>
      <c r="RXP558" s="3"/>
      <c r="RXQ558" s="438"/>
      <c r="RXR558" s="3"/>
      <c r="RXS558" s="578"/>
      <c r="RXT558" s="3"/>
      <c r="RXU558" s="438"/>
      <c r="RXV558" s="3"/>
      <c r="RXW558" s="578"/>
      <c r="RXX558" s="3"/>
      <c r="RXY558" s="438"/>
      <c r="RXZ558" s="3"/>
      <c r="RYA558" s="578"/>
      <c r="RYB558" s="3"/>
      <c r="RYC558" s="438"/>
      <c r="RYD558" s="3"/>
      <c r="RYE558" s="578"/>
      <c r="RYF558" s="3"/>
      <c r="RYG558" s="438"/>
      <c r="RYH558" s="3"/>
      <c r="RYI558" s="578"/>
      <c r="RYJ558" s="3"/>
      <c r="RYK558" s="438"/>
      <c r="RYL558" s="3"/>
      <c r="RYM558" s="578"/>
      <c r="RYN558" s="3"/>
      <c r="RYO558" s="438"/>
      <c r="RYP558" s="3"/>
      <c r="RYQ558" s="578"/>
      <c r="RYR558" s="3"/>
      <c r="RYS558" s="438"/>
      <c r="RYT558" s="3"/>
      <c r="RYU558" s="578"/>
      <c r="RYV558" s="3"/>
      <c r="RYW558" s="438"/>
      <c r="RYX558" s="3"/>
      <c r="RYY558" s="578"/>
      <c r="RYZ558" s="3"/>
      <c r="RZA558" s="438"/>
      <c r="RZB558" s="3"/>
      <c r="RZC558" s="578"/>
      <c r="RZD558" s="3"/>
      <c r="RZE558" s="438"/>
      <c r="RZF558" s="3"/>
      <c r="RZG558" s="578"/>
      <c r="RZH558" s="3"/>
      <c r="RZI558" s="438"/>
      <c r="RZJ558" s="3"/>
      <c r="RZK558" s="578"/>
      <c r="RZL558" s="3"/>
      <c r="RZM558" s="438"/>
      <c r="RZN558" s="3"/>
      <c r="RZO558" s="578"/>
      <c r="RZP558" s="3"/>
      <c r="RZQ558" s="438"/>
      <c r="RZR558" s="3"/>
      <c r="RZS558" s="578"/>
      <c r="RZT558" s="3"/>
      <c r="RZU558" s="438"/>
      <c r="RZV558" s="3"/>
      <c r="RZW558" s="578"/>
      <c r="RZX558" s="3"/>
      <c r="RZY558" s="438"/>
      <c r="RZZ558" s="3"/>
      <c r="SAA558" s="578"/>
      <c r="SAB558" s="3"/>
      <c r="SAC558" s="438"/>
      <c r="SAD558" s="3"/>
      <c r="SAE558" s="578"/>
      <c r="SAF558" s="3"/>
      <c r="SAG558" s="438"/>
      <c r="SAH558" s="3"/>
      <c r="SAI558" s="578"/>
      <c r="SAJ558" s="3"/>
      <c r="SAK558" s="438"/>
      <c r="SAL558" s="3"/>
      <c r="SAM558" s="578"/>
      <c r="SAN558" s="3"/>
      <c r="SAO558" s="438"/>
      <c r="SAP558" s="3"/>
      <c r="SAQ558" s="578"/>
      <c r="SAR558" s="3"/>
      <c r="SAS558" s="438"/>
      <c r="SAT558" s="3"/>
      <c r="SAU558" s="578"/>
      <c r="SAV558" s="3"/>
      <c r="SAW558" s="438"/>
      <c r="SAX558" s="3"/>
      <c r="SAY558" s="578"/>
      <c r="SAZ558" s="3"/>
      <c r="SBA558" s="438"/>
      <c r="SBB558" s="3"/>
      <c r="SBC558" s="578"/>
      <c r="SBD558" s="3"/>
      <c r="SBE558" s="438"/>
      <c r="SBF558" s="3"/>
      <c r="SBG558" s="578"/>
      <c r="SBH558" s="3"/>
      <c r="SBI558" s="438"/>
      <c r="SBJ558" s="3"/>
      <c r="SBK558" s="578"/>
      <c r="SBL558" s="3"/>
      <c r="SBM558" s="438"/>
      <c r="SBN558" s="3"/>
      <c r="SBO558" s="578"/>
      <c r="SBP558" s="3"/>
      <c r="SBQ558" s="438"/>
      <c r="SBR558" s="3"/>
      <c r="SBS558" s="578"/>
      <c r="SBT558" s="3"/>
      <c r="SBU558" s="438"/>
      <c r="SBV558" s="3"/>
      <c r="SBW558" s="578"/>
      <c r="SBX558" s="3"/>
      <c r="SBY558" s="438"/>
      <c r="SBZ558" s="3"/>
      <c r="SCA558" s="578"/>
      <c r="SCB558" s="3"/>
      <c r="SCC558" s="438"/>
      <c r="SCD558" s="3"/>
      <c r="SCE558" s="578"/>
      <c r="SCF558" s="3"/>
      <c r="SCG558" s="438"/>
      <c r="SCH558" s="3"/>
      <c r="SCI558" s="578"/>
      <c r="SCJ558" s="3"/>
      <c r="SCK558" s="438"/>
      <c r="SCL558" s="3"/>
      <c r="SCM558" s="578"/>
      <c r="SCN558" s="3"/>
      <c r="SCO558" s="438"/>
      <c r="SCP558" s="3"/>
      <c r="SCQ558" s="578"/>
      <c r="SCR558" s="3"/>
      <c r="SCS558" s="438"/>
      <c r="SCT558" s="3"/>
      <c r="SCU558" s="578"/>
      <c r="SCV558" s="3"/>
      <c r="SCW558" s="438"/>
      <c r="SCX558" s="3"/>
      <c r="SCY558" s="578"/>
      <c r="SCZ558" s="3"/>
      <c r="SDA558" s="438"/>
      <c r="SDB558" s="3"/>
      <c r="SDC558" s="578"/>
      <c r="SDD558" s="3"/>
      <c r="SDE558" s="438"/>
      <c r="SDF558" s="3"/>
      <c r="SDG558" s="578"/>
      <c r="SDH558" s="3"/>
      <c r="SDI558" s="438"/>
      <c r="SDJ558" s="3"/>
      <c r="SDK558" s="578"/>
      <c r="SDL558" s="3"/>
      <c r="SDM558" s="438"/>
      <c r="SDN558" s="3"/>
      <c r="SDO558" s="578"/>
      <c r="SDP558" s="3"/>
      <c r="SDQ558" s="438"/>
      <c r="SDR558" s="3"/>
      <c r="SDS558" s="578"/>
      <c r="SDT558" s="3"/>
      <c r="SDU558" s="438"/>
      <c r="SDV558" s="3"/>
      <c r="SDW558" s="578"/>
      <c r="SDX558" s="3"/>
      <c r="SDY558" s="438"/>
      <c r="SDZ558" s="3"/>
      <c r="SEA558" s="578"/>
      <c r="SEB558" s="3"/>
      <c r="SEC558" s="438"/>
      <c r="SED558" s="3"/>
      <c r="SEE558" s="578"/>
      <c r="SEF558" s="3"/>
      <c r="SEG558" s="438"/>
      <c r="SEH558" s="3"/>
      <c r="SEI558" s="578"/>
      <c r="SEJ558" s="3"/>
      <c r="SEK558" s="438"/>
      <c r="SEL558" s="3"/>
      <c r="SEM558" s="578"/>
      <c r="SEN558" s="3"/>
      <c r="SEO558" s="438"/>
      <c r="SEP558" s="3"/>
      <c r="SEQ558" s="578"/>
      <c r="SER558" s="3"/>
      <c r="SES558" s="438"/>
      <c r="SET558" s="3"/>
      <c r="SEU558" s="578"/>
      <c r="SEV558" s="3"/>
      <c r="SEW558" s="438"/>
      <c r="SEX558" s="3"/>
      <c r="SEY558" s="578"/>
      <c r="SEZ558" s="3"/>
      <c r="SFA558" s="438"/>
      <c r="SFB558" s="3"/>
      <c r="SFC558" s="578"/>
      <c r="SFD558" s="3"/>
      <c r="SFE558" s="438"/>
      <c r="SFF558" s="3"/>
      <c r="SFG558" s="578"/>
      <c r="SFH558" s="3"/>
      <c r="SFI558" s="438"/>
      <c r="SFJ558" s="3"/>
      <c r="SFK558" s="578"/>
      <c r="SFL558" s="3"/>
      <c r="SFM558" s="438"/>
      <c r="SFN558" s="3"/>
      <c r="SFO558" s="578"/>
      <c r="SFP558" s="3"/>
      <c r="SFQ558" s="438"/>
      <c r="SFR558" s="3"/>
      <c r="SFS558" s="578"/>
      <c r="SFT558" s="3"/>
      <c r="SFU558" s="438"/>
      <c r="SFV558" s="3"/>
      <c r="SFW558" s="578"/>
      <c r="SFX558" s="3"/>
      <c r="SFY558" s="438"/>
      <c r="SFZ558" s="3"/>
      <c r="SGA558" s="578"/>
      <c r="SGB558" s="3"/>
      <c r="SGC558" s="438"/>
      <c r="SGD558" s="3"/>
      <c r="SGE558" s="578"/>
      <c r="SGF558" s="3"/>
      <c r="SGG558" s="438"/>
      <c r="SGH558" s="3"/>
      <c r="SGI558" s="578"/>
      <c r="SGJ558" s="3"/>
      <c r="SGK558" s="438"/>
      <c r="SGL558" s="3"/>
      <c r="SGM558" s="578"/>
      <c r="SGN558" s="3"/>
      <c r="SGO558" s="438"/>
      <c r="SGP558" s="3"/>
      <c r="SGQ558" s="578"/>
      <c r="SGR558" s="3"/>
      <c r="SGS558" s="438"/>
      <c r="SGT558" s="3"/>
      <c r="SGU558" s="578"/>
      <c r="SGV558" s="3"/>
      <c r="SGW558" s="438"/>
      <c r="SGX558" s="3"/>
      <c r="SGY558" s="578"/>
      <c r="SGZ558" s="3"/>
      <c r="SHA558" s="438"/>
      <c r="SHB558" s="3"/>
      <c r="SHC558" s="578"/>
      <c r="SHD558" s="3"/>
      <c r="SHE558" s="438"/>
      <c r="SHF558" s="3"/>
      <c r="SHG558" s="578"/>
      <c r="SHH558" s="3"/>
      <c r="SHI558" s="438"/>
      <c r="SHJ558" s="3"/>
      <c r="SHK558" s="578"/>
      <c r="SHL558" s="3"/>
      <c r="SHM558" s="438"/>
      <c r="SHN558" s="3"/>
      <c r="SHO558" s="578"/>
      <c r="SHP558" s="3"/>
      <c r="SHQ558" s="438"/>
      <c r="SHR558" s="3"/>
      <c r="SHS558" s="578"/>
      <c r="SHT558" s="3"/>
      <c r="SHU558" s="438"/>
      <c r="SHV558" s="3"/>
      <c r="SHW558" s="578"/>
      <c r="SHX558" s="3"/>
      <c r="SHY558" s="438"/>
      <c r="SHZ558" s="3"/>
      <c r="SIA558" s="578"/>
      <c r="SIB558" s="3"/>
      <c r="SIC558" s="438"/>
      <c r="SID558" s="3"/>
      <c r="SIE558" s="578"/>
      <c r="SIF558" s="3"/>
      <c r="SIG558" s="438"/>
      <c r="SIH558" s="3"/>
      <c r="SII558" s="578"/>
      <c r="SIJ558" s="3"/>
      <c r="SIK558" s="438"/>
      <c r="SIL558" s="3"/>
      <c r="SIM558" s="578"/>
      <c r="SIN558" s="3"/>
      <c r="SIO558" s="438"/>
      <c r="SIP558" s="3"/>
      <c r="SIQ558" s="578"/>
      <c r="SIR558" s="3"/>
      <c r="SIS558" s="438"/>
      <c r="SIT558" s="3"/>
      <c r="SIU558" s="578"/>
      <c r="SIV558" s="3"/>
      <c r="SIW558" s="438"/>
      <c r="SIX558" s="3"/>
      <c r="SIY558" s="578"/>
      <c r="SIZ558" s="3"/>
      <c r="SJA558" s="438"/>
      <c r="SJB558" s="3"/>
      <c r="SJC558" s="578"/>
      <c r="SJD558" s="3"/>
      <c r="SJE558" s="438"/>
      <c r="SJF558" s="3"/>
      <c r="SJG558" s="578"/>
      <c r="SJH558" s="3"/>
      <c r="SJI558" s="438"/>
      <c r="SJJ558" s="3"/>
      <c r="SJK558" s="578"/>
      <c r="SJL558" s="3"/>
      <c r="SJM558" s="438"/>
      <c r="SJN558" s="3"/>
      <c r="SJO558" s="578"/>
      <c r="SJP558" s="3"/>
      <c r="SJQ558" s="438"/>
      <c r="SJR558" s="3"/>
      <c r="SJS558" s="578"/>
      <c r="SJT558" s="3"/>
      <c r="SJU558" s="438"/>
      <c r="SJV558" s="3"/>
      <c r="SJW558" s="578"/>
      <c r="SJX558" s="3"/>
      <c r="SJY558" s="438"/>
      <c r="SJZ558" s="3"/>
      <c r="SKA558" s="578"/>
      <c r="SKB558" s="3"/>
      <c r="SKC558" s="438"/>
      <c r="SKD558" s="3"/>
      <c r="SKE558" s="578"/>
      <c r="SKF558" s="3"/>
      <c r="SKG558" s="438"/>
      <c r="SKH558" s="3"/>
      <c r="SKI558" s="578"/>
      <c r="SKJ558" s="3"/>
      <c r="SKK558" s="438"/>
      <c r="SKL558" s="3"/>
      <c r="SKM558" s="578"/>
      <c r="SKN558" s="3"/>
      <c r="SKO558" s="438"/>
      <c r="SKP558" s="3"/>
      <c r="SKQ558" s="578"/>
      <c r="SKR558" s="3"/>
      <c r="SKS558" s="438"/>
      <c r="SKT558" s="3"/>
      <c r="SKU558" s="578"/>
      <c r="SKV558" s="3"/>
      <c r="SKW558" s="438"/>
      <c r="SKX558" s="3"/>
      <c r="SKY558" s="578"/>
      <c r="SKZ558" s="3"/>
      <c r="SLA558" s="438"/>
      <c r="SLB558" s="3"/>
      <c r="SLC558" s="578"/>
      <c r="SLD558" s="3"/>
      <c r="SLE558" s="438"/>
      <c r="SLF558" s="3"/>
      <c r="SLG558" s="578"/>
      <c r="SLH558" s="3"/>
      <c r="SLI558" s="438"/>
      <c r="SLJ558" s="3"/>
      <c r="SLK558" s="578"/>
      <c r="SLL558" s="3"/>
      <c r="SLM558" s="438"/>
      <c r="SLN558" s="3"/>
      <c r="SLO558" s="578"/>
      <c r="SLP558" s="3"/>
      <c r="SLQ558" s="438"/>
      <c r="SLR558" s="3"/>
      <c r="SLS558" s="578"/>
      <c r="SLT558" s="3"/>
      <c r="SLU558" s="438"/>
      <c r="SLV558" s="3"/>
      <c r="SLW558" s="578"/>
      <c r="SLX558" s="3"/>
      <c r="SLY558" s="438"/>
      <c r="SLZ558" s="3"/>
      <c r="SMA558" s="578"/>
      <c r="SMB558" s="3"/>
      <c r="SMC558" s="438"/>
      <c r="SMD558" s="3"/>
      <c r="SME558" s="578"/>
      <c r="SMF558" s="3"/>
      <c r="SMG558" s="438"/>
      <c r="SMH558" s="3"/>
      <c r="SMI558" s="578"/>
      <c r="SMJ558" s="3"/>
      <c r="SMK558" s="438"/>
      <c r="SML558" s="3"/>
      <c r="SMM558" s="578"/>
      <c r="SMN558" s="3"/>
      <c r="SMO558" s="438"/>
      <c r="SMP558" s="3"/>
      <c r="SMQ558" s="578"/>
      <c r="SMR558" s="3"/>
      <c r="SMS558" s="438"/>
      <c r="SMT558" s="3"/>
      <c r="SMU558" s="578"/>
      <c r="SMV558" s="3"/>
      <c r="SMW558" s="438"/>
      <c r="SMX558" s="3"/>
      <c r="SMY558" s="578"/>
      <c r="SMZ558" s="3"/>
      <c r="SNA558" s="438"/>
      <c r="SNB558" s="3"/>
      <c r="SNC558" s="578"/>
      <c r="SND558" s="3"/>
      <c r="SNE558" s="438"/>
      <c r="SNF558" s="3"/>
      <c r="SNG558" s="578"/>
      <c r="SNH558" s="3"/>
      <c r="SNI558" s="438"/>
      <c r="SNJ558" s="3"/>
      <c r="SNK558" s="578"/>
      <c r="SNL558" s="3"/>
      <c r="SNM558" s="438"/>
      <c r="SNN558" s="3"/>
      <c r="SNO558" s="578"/>
      <c r="SNP558" s="3"/>
      <c r="SNQ558" s="438"/>
      <c r="SNR558" s="3"/>
      <c r="SNS558" s="578"/>
      <c r="SNT558" s="3"/>
      <c r="SNU558" s="438"/>
      <c r="SNV558" s="3"/>
      <c r="SNW558" s="578"/>
      <c r="SNX558" s="3"/>
      <c r="SNY558" s="438"/>
      <c r="SNZ558" s="3"/>
      <c r="SOA558" s="578"/>
      <c r="SOB558" s="3"/>
      <c r="SOC558" s="438"/>
      <c r="SOD558" s="3"/>
      <c r="SOE558" s="578"/>
      <c r="SOF558" s="3"/>
      <c r="SOG558" s="438"/>
      <c r="SOH558" s="3"/>
      <c r="SOI558" s="578"/>
      <c r="SOJ558" s="3"/>
      <c r="SOK558" s="438"/>
      <c r="SOL558" s="3"/>
      <c r="SOM558" s="578"/>
      <c r="SON558" s="3"/>
      <c r="SOO558" s="438"/>
      <c r="SOP558" s="3"/>
      <c r="SOQ558" s="578"/>
      <c r="SOR558" s="3"/>
      <c r="SOS558" s="438"/>
      <c r="SOT558" s="3"/>
      <c r="SOU558" s="578"/>
      <c r="SOV558" s="3"/>
      <c r="SOW558" s="438"/>
      <c r="SOX558" s="3"/>
      <c r="SOY558" s="578"/>
      <c r="SOZ558" s="3"/>
      <c r="SPA558" s="438"/>
      <c r="SPB558" s="3"/>
      <c r="SPC558" s="578"/>
      <c r="SPD558" s="3"/>
      <c r="SPE558" s="438"/>
      <c r="SPF558" s="3"/>
      <c r="SPG558" s="578"/>
      <c r="SPH558" s="3"/>
      <c r="SPI558" s="438"/>
      <c r="SPJ558" s="3"/>
      <c r="SPK558" s="578"/>
      <c r="SPL558" s="3"/>
      <c r="SPM558" s="438"/>
      <c r="SPN558" s="3"/>
      <c r="SPO558" s="578"/>
      <c r="SPP558" s="3"/>
      <c r="SPQ558" s="438"/>
      <c r="SPR558" s="3"/>
      <c r="SPS558" s="578"/>
      <c r="SPT558" s="3"/>
      <c r="SPU558" s="438"/>
      <c r="SPV558" s="3"/>
      <c r="SPW558" s="578"/>
      <c r="SPX558" s="3"/>
      <c r="SPY558" s="438"/>
      <c r="SPZ558" s="3"/>
      <c r="SQA558" s="578"/>
      <c r="SQB558" s="3"/>
      <c r="SQC558" s="438"/>
      <c r="SQD558" s="3"/>
      <c r="SQE558" s="578"/>
      <c r="SQF558" s="3"/>
      <c r="SQG558" s="438"/>
      <c r="SQH558" s="3"/>
      <c r="SQI558" s="578"/>
      <c r="SQJ558" s="3"/>
      <c r="SQK558" s="438"/>
      <c r="SQL558" s="3"/>
      <c r="SQM558" s="578"/>
      <c r="SQN558" s="3"/>
      <c r="SQO558" s="438"/>
      <c r="SQP558" s="3"/>
      <c r="SQQ558" s="578"/>
      <c r="SQR558" s="3"/>
      <c r="SQS558" s="438"/>
      <c r="SQT558" s="3"/>
      <c r="SQU558" s="578"/>
      <c r="SQV558" s="3"/>
      <c r="SQW558" s="438"/>
      <c r="SQX558" s="3"/>
      <c r="SQY558" s="578"/>
      <c r="SQZ558" s="3"/>
      <c r="SRA558" s="438"/>
      <c r="SRB558" s="3"/>
      <c r="SRC558" s="578"/>
      <c r="SRD558" s="3"/>
      <c r="SRE558" s="438"/>
      <c r="SRF558" s="3"/>
      <c r="SRG558" s="578"/>
      <c r="SRH558" s="3"/>
      <c r="SRI558" s="438"/>
      <c r="SRJ558" s="3"/>
      <c r="SRK558" s="578"/>
      <c r="SRL558" s="3"/>
      <c r="SRM558" s="438"/>
      <c r="SRN558" s="3"/>
      <c r="SRO558" s="578"/>
      <c r="SRP558" s="3"/>
      <c r="SRQ558" s="438"/>
      <c r="SRR558" s="3"/>
      <c r="SRS558" s="578"/>
      <c r="SRT558" s="3"/>
      <c r="SRU558" s="438"/>
      <c r="SRV558" s="3"/>
      <c r="SRW558" s="578"/>
      <c r="SRX558" s="3"/>
      <c r="SRY558" s="438"/>
      <c r="SRZ558" s="3"/>
      <c r="SSA558" s="578"/>
      <c r="SSB558" s="3"/>
      <c r="SSC558" s="438"/>
      <c r="SSD558" s="3"/>
      <c r="SSE558" s="578"/>
      <c r="SSF558" s="3"/>
      <c r="SSG558" s="438"/>
      <c r="SSH558" s="3"/>
      <c r="SSI558" s="578"/>
      <c r="SSJ558" s="3"/>
      <c r="SSK558" s="438"/>
      <c r="SSL558" s="3"/>
      <c r="SSM558" s="578"/>
      <c r="SSN558" s="3"/>
      <c r="SSO558" s="438"/>
      <c r="SSP558" s="3"/>
      <c r="SSQ558" s="578"/>
      <c r="SSR558" s="3"/>
      <c r="SSS558" s="438"/>
      <c r="SST558" s="3"/>
      <c r="SSU558" s="578"/>
      <c r="SSV558" s="3"/>
      <c r="SSW558" s="438"/>
      <c r="SSX558" s="3"/>
      <c r="SSY558" s="578"/>
      <c r="SSZ558" s="3"/>
      <c r="STA558" s="438"/>
      <c r="STB558" s="3"/>
      <c r="STC558" s="578"/>
      <c r="STD558" s="3"/>
      <c r="STE558" s="438"/>
      <c r="STF558" s="3"/>
      <c r="STG558" s="578"/>
      <c r="STH558" s="3"/>
      <c r="STI558" s="438"/>
      <c r="STJ558" s="3"/>
      <c r="STK558" s="578"/>
      <c r="STL558" s="3"/>
      <c r="STM558" s="438"/>
      <c r="STN558" s="3"/>
      <c r="STO558" s="578"/>
      <c r="STP558" s="3"/>
      <c r="STQ558" s="438"/>
      <c r="STR558" s="3"/>
      <c r="STS558" s="578"/>
      <c r="STT558" s="3"/>
      <c r="STU558" s="438"/>
      <c r="STV558" s="3"/>
      <c r="STW558" s="578"/>
      <c r="STX558" s="3"/>
      <c r="STY558" s="438"/>
      <c r="STZ558" s="3"/>
      <c r="SUA558" s="578"/>
      <c r="SUB558" s="3"/>
      <c r="SUC558" s="438"/>
      <c r="SUD558" s="3"/>
      <c r="SUE558" s="578"/>
      <c r="SUF558" s="3"/>
      <c r="SUG558" s="438"/>
      <c r="SUH558" s="3"/>
      <c r="SUI558" s="578"/>
      <c r="SUJ558" s="3"/>
      <c r="SUK558" s="438"/>
      <c r="SUL558" s="3"/>
      <c r="SUM558" s="578"/>
      <c r="SUN558" s="3"/>
      <c r="SUO558" s="438"/>
      <c r="SUP558" s="3"/>
      <c r="SUQ558" s="578"/>
      <c r="SUR558" s="3"/>
      <c r="SUS558" s="438"/>
      <c r="SUT558" s="3"/>
      <c r="SUU558" s="578"/>
      <c r="SUV558" s="3"/>
      <c r="SUW558" s="438"/>
      <c r="SUX558" s="3"/>
      <c r="SUY558" s="578"/>
      <c r="SUZ558" s="3"/>
      <c r="SVA558" s="438"/>
      <c r="SVB558" s="3"/>
      <c r="SVC558" s="578"/>
      <c r="SVD558" s="3"/>
      <c r="SVE558" s="438"/>
      <c r="SVF558" s="3"/>
      <c r="SVG558" s="578"/>
      <c r="SVH558" s="3"/>
      <c r="SVI558" s="438"/>
      <c r="SVJ558" s="3"/>
      <c r="SVK558" s="578"/>
      <c r="SVL558" s="3"/>
      <c r="SVM558" s="438"/>
      <c r="SVN558" s="3"/>
      <c r="SVO558" s="578"/>
      <c r="SVP558" s="3"/>
      <c r="SVQ558" s="438"/>
      <c r="SVR558" s="3"/>
      <c r="SVS558" s="578"/>
      <c r="SVT558" s="3"/>
      <c r="SVU558" s="438"/>
      <c r="SVV558" s="3"/>
      <c r="SVW558" s="578"/>
      <c r="SVX558" s="3"/>
      <c r="SVY558" s="438"/>
      <c r="SVZ558" s="3"/>
      <c r="SWA558" s="578"/>
      <c r="SWB558" s="3"/>
      <c r="SWC558" s="438"/>
      <c r="SWD558" s="3"/>
      <c r="SWE558" s="578"/>
      <c r="SWF558" s="3"/>
      <c r="SWG558" s="438"/>
      <c r="SWH558" s="3"/>
      <c r="SWI558" s="578"/>
      <c r="SWJ558" s="3"/>
      <c r="SWK558" s="438"/>
      <c r="SWL558" s="3"/>
      <c r="SWM558" s="578"/>
      <c r="SWN558" s="3"/>
      <c r="SWO558" s="438"/>
      <c r="SWP558" s="3"/>
      <c r="SWQ558" s="578"/>
      <c r="SWR558" s="3"/>
      <c r="SWS558" s="438"/>
      <c r="SWT558" s="3"/>
      <c r="SWU558" s="578"/>
      <c r="SWV558" s="3"/>
      <c r="SWW558" s="438"/>
      <c r="SWX558" s="3"/>
      <c r="SWY558" s="578"/>
      <c r="SWZ558" s="3"/>
      <c r="SXA558" s="438"/>
      <c r="SXB558" s="3"/>
      <c r="SXC558" s="578"/>
      <c r="SXD558" s="3"/>
      <c r="SXE558" s="438"/>
      <c r="SXF558" s="3"/>
      <c r="SXG558" s="578"/>
      <c r="SXH558" s="3"/>
      <c r="SXI558" s="438"/>
      <c r="SXJ558" s="3"/>
      <c r="SXK558" s="578"/>
      <c r="SXL558" s="3"/>
      <c r="SXM558" s="438"/>
      <c r="SXN558" s="3"/>
      <c r="SXO558" s="578"/>
      <c r="SXP558" s="3"/>
      <c r="SXQ558" s="438"/>
      <c r="SXR558" s="3"/>
      <c r="SXS558" s="578"/>
      <c r="SXT558" s="3"/>
      <c r="SXU558" s="438"/>
      <c r="SXV558" s="3"/>
      <c r="SXW558" s="578"/>
      <c r="SXX558" s="3"/>
      <c r="SXY558" s="438"/>
      <c r="SXZ558" s="3"/>
      <c r="SYA558" s="578"/>
      <c r="SYB558" s="3"/>
      <c r="SYC558" s="438"/>
      <c r="SYD558" s="3"/>
      <c r="SYE558" s="578"/>
      <c r="SYF558" s="3"/>
      <c r="SYG558" s="438"/>
      <c r="SYH558" s="3"/>
      <c r="SYI558" s="578"/>
      <c r="SYJ558" s="3"/>
      <c r="SYK558" s="438"/>
      <c r="SYL558" s="3"/>
      <c r="SYM558" s="578"/>
      <c r="SYN558" s="3"/>
      <c r="SYO558" s="438"/>
      <c r="SYP558" s="3"/>
      <c r="SYQ558" s="578"/>
      <c r="SYR558" s="3"/>
      <c r="SYS558" s="438"/>
      <c r="SYT558" s="3"/>
      <c r="SYU558" s="578"/>
      <c r="SYV558" s="3"/>
      <c r="SYW558" s="438"/>
      <c r="SYX558" s="3"/>
      <c r="SYY558" s="578"/>
      <c r="SYZ558" s="3"/>
      <c r="SZA558" s="438"/>
      <c r="SZB558" s="3"/>
      <c r="SZC558" s="578"/>
      <c r="SZD558" s="3"/>
      <c r="SZE558" s="438"/>
      <c r="SZF558" s="3"/>
      <c r="SZG558" s="578"/>
      <c r="SZH558" s="3"/>
      <c r="SZI558" s="438"/>
      <c r="SZJ558" s="3"/>
      <c r="SZK558" s="578"/>
      <c r="SZL558" s="3"/>
      <c r="SZM558" s="438"/>
      <c r="SZN558" s="3"/>
      <c r="SZO558" s="578"/>
      <c r="SZP558" s="3"/>
      <c r="SZQ558" s="438"/>
      <c r="SZR558" s="3"/>
      <c r="SZS558" s="578"/>
      <c r="SZT558" s="3"/>
      <c r="SZU558" s="438"/>
      <c r="SZV558" s="3"/>
      <c r="SZW558" s="578"/>
      <c r="SZX558" s="3"/>
      <c r="SZY558" s="438"/>
      <c r="SZZ558" s="3"/>
      <c r="TAA558" s="578"/>
      <c r="TAB558" s="3"/>
      <c r="TAC558" s="438"/>
      <c r="TAD558" s="3"/>
      <c r="TAE558" s="578"/>
      <c r="TAF558" s="3"/>
      <c r="TAG558" s="438"/>
      <c r="TAH558" s="3"/>
      <c r="TAI558" s="578"/>
      <c r="TAJ558" s="3"/>
      <c r="TAK558" s="438"/>
      <c r="TAL558" s="3"/>
      <c r="TAM558" s="578"/>
      <c r="TAN558" s="3"/>
      <c r="TAO558" s="438"/>
      <c r="TAP558" s="3"/>
      <c r="TAQ558" s="578"/>
      <c r="TAR558" s="3"/>
      <c r="TAS558" s="438"/>
      <c r="TAT558" s="3"/>
      <c r="TAU558" s="578"/>
      <c r="TAV558" s="3"/>
      <c r="TAW558" s="438"/>
      <c r="TAX558" s="3"/>
      <c r="TAY558" s="578"/>
      <c r="TAZ558" s="3"/>
      <c r="TBA558" s="438"/>
      <c r="TBB558" s="3"/>
      <c r="TBC558" s="578"/>
      <c r="TBD558" s="3"/>
      <c r="TBE558" s="438"/>
      <c r="TBF558" s="3"/>
      <c r="TBG558" s="578"/>
      <c r="TBH558" s="3"/>
      <c r="TBI558" s="438"/>
      <c r="TBJ558" s="3"/>
      <c r="TBK558" s="578"/>
      <c r="TBL558" s="3"/>
      <c r="TBM558" s="438"/>
      <c r="TBN558" s="3"/>
      <c r="TBO558" s="578"/>
      <c r="TBP558" s="3"/>
      <c r="TBQ558" s="438"/>
      <c r="TBR558" s="3"/>
      <c r="TBS558" s="578"/>
      <c r="TBT558" s="3"/>
      <c r="TBU558" s="438"/>
      <c r="TBV558" s="3"/>
      <c r="TBW558" s="578"/>
      <c r="TBX558" s="3"/>
      <c r="TBY558" s="438"/>
      <c r="TBZ558" s="3"/>
      <c r="TCA558" s="578"/>
      <c r="TCB558" s="3"/>
      <c r="TCC558" s="438"/>
      <c r="TCD558" s="3"/>
      <c r="TCE558" s="578"/>
      <c r="TCF558" s="3"/>
      <c r="TCG558" s="438"/>
      <c r="TCH558" s="3"/>
      <c r="TCI558" s="578"/>
      <c r="TCJ558" s="3"/>
      <c r="TCK558" s="438"/>
      <c r="TCL558" s="3"/>
      <c r="TCM558" s="578"/>
      <c r="TCN558" s="3"/>
      <c r="TCO558" s="438"/>
      <c r="TCP558" s="3"/>
      <c r="TCQ558" s="578"/>
      <c r="TCR558" s="3"/>
      <c r="TCS558" s="438"/>
      <c r="TCT558" s="3"/>
      <c r="TCU558" s="578"/>
      <c r="TCV558" s="3"/>
      <c r="TCW558" s="438"/>
      <c r="TCX558" s="3"/>
      <c r="TCY558" s="578"/>
      <c r="TCZ558" s="3"/>
      <c r="TDA558" s="438"/>
      <c r="TDB558" s="3"/>
      <c r="TDC558" s="578"/>
      <c r="TDD558" s="3"/>
      <c r="TDE558" s="438"/>
      <c r="TDF558" s="3"/>
      <c r="TDG558" s="578"/>
      <c r="TDH558" s="3"/>
      <c r="TDI558" s="438"/>
      <c r="TDJ558" s="3"/>
      <c r="TDK558" s="578"/>
      <c r="TDL558" s="3"/>
      <c r="TDM558" s="438"/>
      <c r="TDN558" s="3"/>
      <c r="TDO558" s="578"/>
      <c r="TDP558" s="3"/>
      <c r="TDQ558" s="438"/>
      <c r="TDR558" s="3"/>
      <c r="TDS558" s="578"/>
      <c r="TDT558" s="3"/>
      <c r="TDU558" s="438"/>
      <c r="TDV558" s="3"/>
      <c r="TDW558" s="578"/>
      <c r="TDX558" s="3"/>
      <c r="TDY558" s="438"/>
      <c r="TDZ558" s="3"/>
      <c r="TEA558" s="578"/>
      <c r="TEB558" s="3"/>
      <c r="TEC558" s="438"/>
      <c r="TED558" s="3"/>
      <c r="TEE558" s="578"/>
      <c r="TEF558" s="3"/>
      <c r="TEG558" s="438"/>
      <c r="TEH558" s="3"/>
      <c r="TEI558" s="578"/>
      <c r="TEJ558" s="3"/>
      <c r="TEK558" s="438"/>
      <c r="TEL558" s="3"/>
      <c r="TEM558" s="578"/>
      <c r="TEN558" s="3"/>
      <c r="TEO558" s="438"/>
      <c r="TEP558" s="3"/>
      <c r="TEQ558" s="578"/>
      <c r="TER558" s="3"/>
      <c r="TES558" s="438"/>
      <c r="TET558" s="3"/>
      <c r="TEU558" s="578"/>
      <c r="TEV558" s="3"/>
      <c r="TEW558" s="438"/>
      <c r="TEX558" s="3"/>
      <c r="TEY558" s="578"/>
      <c r="TEZ558" s="3"/>
      <c r="TFA558" s="438"/>
      <c r="TFB558" s="3"/>
      <c r="TFC558" s="578"/>
      <c r="TFD558" s="3"/>
      <c r="TFE558" s="438"/>
      <c r="TFF558" s="3"/>
      <c r="TFG558" s="578"/>
      <c r="TFH558" s="3"/>
      <c r="TFI558" s="438"/>
      <c r="TFJ558" s="3"/>
      <c r="TFK558" s="578"/>
      <c r="TFL558" s="3"/>
      <c r="TFM558" s="438"/>
      <c r="TFN558" s="3"/>
      <c r="TFO558" s="578"/>
      <c r="TFP558" s="3"/>
      <c r="TFQ558" s="438"/>
      <c r="TFR558" s="3"/>
      <c r="TFS558" s="578"/>
      <c r="TFT558" s="3"/>
      <c r="TFU558" s="438"/>
      <c r="TFV558" s="3"/>
      <c r="TFW558" s="578"/>
      <c r="TFX558" s="3"/>
      <c r="TFY558" s="438"/>
      <c r="TFZ558" s="3"/>
      <c r="TGA558" s="578"/>
      <c r="TGB558" s="3"/>
      <c r="TGC558" s="438"/>
      <c r="TGD558" s="3"/>
      <c r="TGE558" s="578"/>
      <c r="TGF558" s="3"/>
      <c r="TGG558" s="438"/>
      <c r="TGH558" s="3"/>
      <c r="TGI558" s="578"/>
      <c r="TGJ558" s="3"/>
      <c r="TGK558" s="438"/>
      <c r="TGL558" s="3"/>
      <c r="TGM558" s="578"/>
      <c r="TGN558" s="3"/>
      <c r="TGO558" s="438"/>
      <c r="TGP558" s="3"/>
      <c r="TGQ558" s="578"/>
      <c r="TGR558" s="3"/>
      <c r="TGS558" s="438"/>
      <c r="TGT558" s="3"/>
      <c r="TGU558" s="578"/>
      <c r="TGV558" s="3"/>
      <c r="TGW558" s="438"/>
      <c r="TGX558" s="3"/>
      <c r="TGY558" s="578"/>
      <c r="TGZ558" s="3"/>
      <c r="THA558" s="438"/>
      <c r="THB558" s="3"/>
      <c r="THC558" s="578"/>
      <c r="THD558" s="3"/>
      <c r="THE558" s="438"/>
      <c r="THF558" s="3"/>
      <c r="THG558" s="578"/>
      <c r="THH558" s="3"/>
      <c r="THI558" s="438"/>
      <c r="THJ558" s="3"/>
      <c r="THK558" s="578"/>
      <c r="THL558" s="3"/>
      <c r="THM558" s="438"/>
      <c r="THN558" s="3"/>
      <c r="THO558" s="578"/>
      <c r="THP558" s="3"/>
      <c r="THQ558" s="438"/>
      <c r="THR558" s="3"/>
      <c r="THS558" s="578"/>
      <c r="THT558" s="3"/>
      <c r="THU558" s="438"/>
      <c r="THV558" s="3"/>
      <c r="THW558" s="578"/>
      <c r="THX558" s="3"/>
      <c r="THY558" s="438"/>
      <c r="THZ558" s="3"/>
      <c r="TIA558" s="578"/>
      <c r="TIB558" s="3"/>
      <c r="TIC558" s="438"/>
      <c r="TID558" s="3"/>
      <c r="TIE558" s="578"/>
      <c r="TIF558" s="3"/>
      <c r="TIG558" s="438"/>
      <c r="TIH558" s="3"/>
      <c r="TII558" s="578"/>
      <c r="TIJ558" s="3"/>
      <c r="TIK558" s="438"/>
      <c r="TIL558" s="3"/>
      <c r="TIM558" s="578"/>
      <c r="TIN558" s="3"/>
      <c r="TIO558" s="438"/>
      <c r="TIP558" s="3"/>
      <c r="TIQ558" s="578"/>
      <c r="TIR558" s="3"/>
      <c r="TIS558" s="438"/>
      <c r="TIT558" s="3"/>
      <c r="TIU558" s="578"/>
      <c r="TIV558" s="3"/>
      <c r="TIW558" s="438"/>
      <c r="TIX558" s="3"/>
      <c r="TIY558" s="578"/>
      <c r="TIZ558" s="3"/>
      <c r="TJA558" s="438"/>
      <c r="TJB558" s="3"/>
      <c r="TJC558" s="578"/>
      <c r="TJD558" s="3"/>
      <c r="TJE558" s="438"/>
      <c r="TJF558" s="3"/>
      <c r="TJG558" s="578"/>
      <c r="TJH558" s="3"/>
      <c r="TJI558" s="438"/>
      <c r="TJJ558" s="3"/>
      <c r="TJK558" s="578"/>
      <c r="TJL558" s="3"/>
      <c r="TJM558" s="438"/>
      <c r="TJN558" s="3"/>
      <c r="TJO558" s="578"/>
      <c r="TJP558" s="3"/>
      <c r="TJQ558" s="438"/>
      <c r="TJR558" s="3"/>
      <c r="TJS558" s="578"/>
      <c r="TJT558" s="3"/>
      <c r="TJU558" s="438"/>
      <c r="TJV558" s="3"/>
      <c r="TJW558" s="578"/>
      <c r="TJX558" s="3"/>
      <c r="TJY558" s="438"/>
      <c r="TJZ558" s="3"/>
      <c r="TKA558" s="578"/>
      <c r="TKB558" s="3"/>
      <c r="TKC558" s="438"/>
      <c r="TKD558" s="3"/>
      <c r="TKE558" s="578"/>
      <c r="TKF558" s="3"/>
      <c r="TKG558" s="438"/>
      <c r="TKH558" s="3"/>
      <c r="TKI558" s="578"/>
      <c r="TKJ558" s="3"/>
      <c r="TKK558" s="438"/>
      <c r="TKL558" s="3"/>
      <c r="TKM558" s="578"/>
      <c r="TKN558" s="3"/>
      <c r="TKO558" s="438"/>
      <c r="TKP558" s="3"/>
      <c r="TKQ558" s="578"/>
      <c r="TKR558" s="3"/>
      <c r="TKS558" s="438"/>
      <c r="TKT558" s="3"/>
      <c r="TKU558" s="578"/>
      <c r="TKV558" s="3"/>
      <c r="TKW558" s="438"/>
      <c r="TKX558" s="3"/>
      <c r="TKY558" s="578"/>
      <c r="TKZ558" s="3"/>
      <c r="TLA558" s="438"/>
      <c r="TLB558" s="3"/>
      <c r="TLC558" s="578"/>
      <c r="TLD558" s="3"/>
      <c r="TLE558" s="438"/>
      <c r="TLF558" s="3"/>
      <c r="TLG558" s="578"/>
      <c r="TLH558" s="3"/>
      <c r="TLI558" s="438"/>
      <c r="TLJ558" s="3"/>
      <c r="TLK558" s="578"/>
      <c r="TLL558" s="3"/>
      <c r="TLM558" s="438"/>
      <c r="TLN558" s="3"/>
      <c r="TLO558" s="578"/>
      <c r="TLP558" s="3"/>
      <c r="TLQ558" s="438"/>
      <c r="TLR558" s="3"/>
      <c r="TLS558" s="578"/>
      <c r="TLT558" s="3"/>
      <c r="TLU558" s="438"/>
      <c r="TLV558" s="3"/>
      <c r="TLW558" s="578"/>
      <c r="TLX558" s="3"/>
      <c r="TLY558" s="438"/>
      <c r="TLZ558" s="3"/>
      <c r="TMA558" s="578"/>
      <c r="TMB558" s="3"/>
      <c r="TMC558" s="438"/>
      <c r="TMD558" s="3"/>
      <c r="TME558" s="578"/>
      <c r="TMF558" s="3"/>
      <c r="TMG558" s="438"/>
      <c r="TMH558" s="3"/>
      <c r="TMI558" s="578"/>
      <c r="TMJ558" s="3"/>
      <c r="TMK558" s="438"/>
      <c r="TML558" s="3"/>
      <c r="TMM558" s="578"/>
      <c r="TMN558" s="3"/>
      <c r="TMO558" s="438"/>
      <c r="TMP558" s="3"/>
      <c r="TMQ558" s="578"/>
      <c r="TMR558" s="3"/>
      <c r="TMS558" s="438"/>
      <c r="TMT558" s="3"/>
      <c r="TMU558" s="578"/>
      <c r="TMV558" s="3"/>
      <c r="TMW558" s="438"/>
      <c r="TMX558" s="3"/>
      <c r="TMY558" s="578"/>
      <c r="TMZ558" s="3"/>
      <c r="TNA558" s="438"/>
      <c r="TNB558" s="3"/>
      <c r="TNC558" s="578"/>
      <c r="TND558" s="3"/>
      <c r="TNE558" s="438"/>
      <c r="TNF558" s="3"/>
      <c r="TNG558" s="578"/>
      <c r="TNH558" s="3"/>
      <c r="TNI558" s="438"/>
      <c r="TNJ558" s="3"/>
      <c r="TNK558" s="578"/>
      <c r="TNL558" s="3"/>
      <c r="TNM558" s="438"/>
      <c r="TNN558" s="3"/>
      <c r="TNO558" s="578"/>
      <c r="TNP558" s="3"/>
      <c r="TNQ558" s="438"/>
      <c r="TNR558" s="3"/>
      <c r="TNS558" s="578"/>
      <c r="TNT558" s="3"/>
      <c r="TNU558" s="438"/>
      <c r="TNV558" s="3"/>
      <c r="TNW558" s="578"/>
      <c r="TNX558" s="3"/>
      <c r="TNY558" s="438"/>
      <c r="TNZ558" s="3"/>
      <c r="TOA558" s="578"/>
      <c r="TOB558" s="3"/>
      <c r="TOC558" s="438"/>
      <c r="TOD558" s="3"/>
      <c r="TOE558" s="578"/>
      <c r="TOF558" s="3"/>
      <c r="TOG558" s="438"/>
      <c r="TOH558" s="3"/>
      <c r="TOI558" s="578"/>
      <c r="TOJ558" s="3"/>
      <c r="TOK558" s="438"/>
      <c r="TOL558" s="3"/>
      <c r="TOM558" s="578"/>
      <c r="TON558" s="3"/>
      <c r="TOO558" s="438"/>
      <c r="TOP558" s="3"/>
      <c r="TOQ558" s="578"/>
      <c r="TOR558" s="3"/>
      <c r="TOS558" s="438"/>
      <c r="TOT558" s="3"/>
      <c r="TOU558" s="578"/>
      <c r="TOV558" s="3"/>
      <c r="TOW558" s="438"/>
      <c r="TOX558" s="3"/>
      <c r="TOY558" s="578"/>
      <c r="TOZ558" s="3"/>
      <c r="TPA558" s="438"/>
      <c r="TPB558" s="3"/>
      <c r="TPC558" s="578"/>
      <c r="TPD558" s="3"/>
      <c r="TPE558" s="438"/>
      <c r="TPF558" s="3"/>
      <c r="TPG558" s="578"/>
      <c r="TPH558" s="3"/>
      <c r="TPI558" s="438"/>
      <c r="TPJ558" s="3"/>
      <c r="TPK558" s="578"/>
      <c r="TPL558" s="3"/>
      <c r="TPM558" s="438"/>
      <c r="TPN558" s="3"/>
      <c r="TPO558" s="578"/>
      <c r="TPP558" s="3"/>
      <c r="TPQ558" s="438"/>
      <c r="TPR558" s="3"/>
      <c r="TPS558" s="578"/>
      <c r="TPT558" s="3"/>
      <c r="TPU558" s="438"/>
      <c r="TPV558" s="3"/>
      <c r="TPW558" s="578"/>
      <c r="TPX558" s="3"/>
      <c r="TPY558" s="438"/>
      <c r="TPZ558" s="3"/>
      <c r="TQA558" s="578"/>
      <c r="TQB558" s="3"/>
      <c r="TQC558" s="438"/>
      <c r="TQD558" s="3"/>
      <c r="TQE558" s="578"/>
      <c r="TQF558" s="3"/>
      <c r="TQG558" s="438"/>
      <c r="TQH558" s="3"/>
      <c r="TQI558" s="578"/>
      <c r="TQJ558" s="3"/>
      <c r="TQK558" s="438"/>
      <c r="TQL558" s="3"/>
      <c r="TQM558" s="578"/>
      <c r="TQN558" s="3"/>
      <c r="TQO558" s="438"/>
      <c r="TQP558" s="3"/>
      <c r="TQQ558" s="578"/>
      <c r="TQR558" s="3"/>
      <c r="TQS558" s="438"/>
      <c r="TQT558" s="3"/>
      <c r="TQU558" s="578"/>
      <c r="TQV558" s="3"/>
      <c r="TQW558" s="438"/>
      <c r="TQX558" s="3"/>
      <c r="TQY558" s="578"/>
      <c r="TQZ558" s="3"/>
      <c r="TRA558" s="438"/>
      <c r="TRB558" s="3"/>
      <c r="TRC558" s="578"/>
      <c r="TRD558" s="3"/>
      <c r="TRE558" s="438"/>
      <c r="TRF558" s="3"/>
      <c r="TRG558" s="578"/>
      <c r="TRH558" s="3"/>
      <c r="TRI558" s="438"/>
      <c r="TRJ558" s="3"/>
      <c r="TRK558" s="578"/>
      <c r="TRL558" s="3"/>
      <c r="TRM558" s="438"/>
      <c r="TRN558" s="3"/>
      <c r="TRO558" s="578"/>
      <c r="TRP558" s="3"/>
      <c r="TRQ558" s="438"/>
      <c r="TRR558" s="3"/>
      <c r="TRS558" s="578"/>
      <c r="TRT558" s="3"/>
      <c r="TRU558" s="438"/>
      <c r="TRV558" s="3"/>
      <c r="TRW558" s="578"/>
      <c r="TRX558" s="3"/>
      <c r="TRY558" s="438"/>
      <c r="TRZ558" s="3"/>
      <c r="TSA558" s="578"/>
      <c r="TSB558" s="3"/>
      <c r="TSC558" s="438"/>
      <c r="TSD558" s="3"/>
      <c r="TSE558" s="578"/>
      <c r="TSF558" s="3"/>
      <c r="TSG558" s="438"/>
      <c r="TSH558" s="3"/>
      <c r="TSI558" s="578"/>
      <c r="TSJ558" s="3"/>
      <c r="TSK558" s="438"/>
      <c r="TSL558" s="3"/>
      <c r="TSM558" s="578"/>
      <c r="TSN558" s="3"/>
      <c r="TSO558" s="438"/>
      <c r="TSP558" s="3"/>
      <c r="TSQ558" s="578"/>
      <c r="TSR558" s="3"/>
      <c r="TSS558" s="438"/>
      <c r="TST558" s="3"/>
      <c r="TSU558" s="578"/>
      <c r="TSV558" s="3"/>
      <c r="TSW558" s="438"/>
      <c r="TSX558" s="3"/>
      <c r="TSY558" s="578"/>
      <c r="TSZ558" s="3"/>
      <c r="TTA558" s="438"/>
      <c r="TTB558" s="3"/>
      <c r="TTC558" s="578"/>
      <c r="TTD558" s="3"/>
      <c r="TTE558" s="438"/>
      <c r="TTF558" s="3"/>
      <c r="TTG558" s="578"/>
      <c r="TTH558" s="3"/>
      <c r="TTI558" s="438"/>
      <c r="TTJ558" s="3"/>
      <c r="TTK558" s="578"/>
      <c r="TTL558" s="3"/>
      <c r="TTM558" s="438"/>
      <c r="TTN558" s="3"/>
      <c r="TTO558" s="578"/>
      <c r="TTP558" s="3"/>
      <c r="TTQ558" s="438"/>
      <c r="TTR558" s="3"/>
      <c r="TTS558" s="578"/>
      <c r="TTT558" s="3"/>
      <c r="TTU558" s="438"/>
      <c r="TTV558" s="3"/>
      <c r="TTW558" s="578"/>
      <c r="TTX558" s="3"/>
      <c r="TTY558" s="438"/>
      <c r="TTZ558" s="3"/>
      <c r="TUA558" s="578"/>
      <c r="TUB558" s="3"/>
      <c r="TUC558" s="438"/>
      <c r="TUD558" s="3"/>
      <c r="TUE558" s="578"/>
      <c r="TUF558" s="3"/>
      <c r="TUG558" s="438"/>
      <c r="TUH558" s="3"/>
      <c r="TUI558" s="578"/>
      <c r="TUJ558" s="3"/>
      <c r="TUK558" s="438"/>
      <c r="TUL558" s="3"/>
      <c r="TUM558" s="578"/>
      <c r="TUN558" s="3"/>
      <c r="TUO558" s="438"/>
      <c r="TUP558" s="3"/>
      <c r="TUQ558" s="578"/>
      <c r="TUR558" s="3"/>
      <c r="TUS558" s="438"/>
      <c r="TUT558" s="3"/>
      <c r="TUU558" s="578"/>
      <c r="TUV558" s="3"/>
      <c r="TUW558" s="438"/>
      <c r="TUX558" s="3"/>
      <c r="TUY558" s="578"/>
      <c r="TUZ558" s="3"/>
      <c r="TVA558" s="438"/>
      <c r="TVB558" s="3"/>
      <c r="TVC558" s="578"/>
      <c r="TVD558" s="3"/>
      <c r="TVE558" s="438"/>
      <c r="TVF558" s="3"/>
      <c r="TVG558" s="578"/>
      <c r="TVH558" s="3"/>
      <c r="TVI558" s="438"/>
      <c r="TVJ558" s="3"/>
      <c r="TVK558" s="578"/>
      <c r="TVL558" s="3"/>
      <c r="TVM558" s="438"/>
      <c r="TVN558" s="3"/>
      <c r="TVO558" s="578"/>
      <c r="TVP558" s="3"/>
      <c r="TVQ558" s="438"/>
      <c r="TVR558" s="3"/>
      <c r="TVS558" s="578"/>
      <c r="TVT558" s="3"/>
      <c r="TVU558" s="438"/>
      <c r="TVV558" s="3"/>
      <c r="TVW558" s="578"/>
      <c r="TVX558" s="3"/>
      <c r="TVY558" s="438"/>
      <c r="TVZ558" s="3"/>
      <c r="TWA558" s="578"/>
      <c r="TWB558" s="3"/>
      <c r="TWC558" s="438"/>
      <c r="TWD558" s="3"/>
      <c r="TWE558" s="578"/>
      <c r="TWF558" s="3"/>
      <c r="TWG558" s="438"/>
      <c r="TWH558" s="3"/>
      <c r="TWI558" s="578"/>
      <c r="TWJ558" s="3"/>
      <c r="TWK558" s="438"/>
      <c r="TWL558" s="3"/>
      <c r="TWM558" s="578"/>
      <c r="TWN558" s="3"/>
      <c r="TWO558" s="438"/>
      <c r="TWP558" s="3"/>
      <c r="TWQ558" s="578"/>
      <c r="TWR558" s="3"/>
      <c r="TWS558" s="438"/>
      <c r="TWT558" s="3"/>
      <c r="TWU558" s="578"/>
      <c r="TWV558" s="3"/>
      <c r="TWW558" s="438"/>
      <c r="TWX558" s="3"/>
      <c r="TWY558" s="578"/>
      <c r="TWZ558" s="3"/>
      <c r="TXA558" s="438"/>
      <c r="TXB558" s="3"/>
      <c r="TXC558" s="578"/>
      <c r="TXD558" s="3"/>
      <c r="TXE558" s="438"/>
      <c r="TXF558" s="3"/>
      <c r="TXG558" s="578"/>
      <c r="TXH558" s="3"/>
      <c r="TXI558" s="438"/>
      <c r="TXJ558" s="3"/>
      <c r="TXK558" s="578"/>
      <c r="TXL558" s="3"/>
      <c r="TXM558" s="438"/>
      <c r="TXN558" s="3"/>
      <c r="TXO558" s="578"/>
      <c r="TXP558" s="3"/>
      <c r="TXQ558" s="438"/>
      <c r="TXR558" s="3"/>
      <c r="TXS558" s="578"/>
      <c r="TXT558" s="3"/>
      <c r="TXU558" s="438"/>
      <c r="TXV558" s="3"/>
      <c r="TXW558" s="578"/>
      <c r="TXX558" s="3"/>
      <c r="TXY558" s="438"/>
      <c r="TXZ558" s="3"/>
      <c r="TYA558" s="578"/>
      <c r="TYB558" s="3"/>
      <c r="TYC558" s="438"/>
      <c r="TYD558" s="3"/>
      <c r="TYE558" s="578"/>
      <c r="TYF558" s="3"/>
      <c r="TYG558" s="438"/>
      <c r="TYH558" s="3"/>
      <c r="TYI558" s="578"/>
      <c r="TYJ558" s="3"/>
      <c r="TYK558" s="438"/>
      <c r="TYL558" s="3"/>
      <c r="TYM558" s="578"/>
      <c r="TYN558" s="3"/>
      <c r="TYO558" s="438"/>
      <c r="TYP558" s="3"/>
      <c r="TYQ558" s="578"/>
      <c r="TYR558" s="3"/>
      <c r="TYS558" s="438"/>
      <c r="TYT558" s="3"/>
      <c r="TYU558" s="578"/>
      <c r="TYV558" s="3"/>
      <c r="TYW558" s="438"/>
      <c r="TYX558" s="3"/>
      <c r="TYY558" s="578"/>
      <c r="TYZ558" s="3"/>
      <c r="TZA558" s="438"/>
      <c r="TZB558" s="3"/>
      <c r="TZC558" s="578"/>
      <c r="TZD558" s="3"/>
      <c r="TZE558" s="438"/>
      <c r="TZF558" s="3"/>
      <c r="TZG558" s="578"/>
      <c r="TZH558" s="3"/>
      <c r="TZI558" s="438"/>
      <c r="TZJ558" s="3"/>
      <c r="TZK558" s="578"/>
      <c r="TZL558" s="3"/>
      <c r="TZM558" s="438"/>
      <c r="TZN558" s="3"/>
      <c r="TZO558" s="578"/>
      <c r="TZP558" s="3"/>
      <c r="TZQ558" s="438"/>
      <c r="TZR558" s="3"/>
      <c r="TZS558" s="578"/>
      <c r="TZT558" s="3"/>
      <c r="TZU558" s="438"/>
      <c r="TZV558" s="3"/>
      <c r="TZW558" s="578"/>
      <c r="TZX558" s="3"/>
      <c r="TZY558" s="438"/>
      <c r="TZZ558" s="3"/>
      <c r="UAA558" s="578"/>
      <c r="UAB558" s="3"/>
      <c r="UAC558" s="438"/>
      <c r="UAD558" s="3"/>
      <c r="UAE558" s="578"/>
      <c r="UAF558" s="3"/>
      <c r="UAG558" s="438"/>
      <c r="UAH558" s="3"/>
      <c r="UAI558" s="578"/>
      <c r="UAJ558" s="3"/>
      <c r="UAK558" s="438"/>
      <c r="UAL558" s="3"/>
      <c r="UAM558" s="578"/>
      <c r="UAN558" s="3"/>
      <c r="UAO558" s="438"/>
      <c r="UAP558" s="3"/>
      <c r="UAQ558" s="578"/>
      <c r="UAR558" s="3"/>
      <c r="UAS558" s="438"/>
      <c r="UAT558" s="3"/>
      <c r="UAU558" s="578"/>
      <c r="UAV558" s="3"/>
      <c r="UAW558" s="438"/>
      <c r="UAX558" s="3"/>
      <c r="UAY558" s="578"/>
      <c r="UAZ558" s="3"/>
      <c r="UBA558" s="438"/>
      <c r="UBB558" s="3"/>
      <c r="UBC558" s="578"/>
      <c r="UBD558" s="3"/>
      <c r="UBE558" s="438"/>
      <c r="UBF558" s="3"/>
      <c r="UBG558" s="578"/>
      <c r="UBH558" s="3"/>
      <c r="UBI558" s="438"/>
      <c r="UBJ558" s="3"/>
      <c r="UBK558" s="578"/>
      <c r="UBL558" s="3"/>
      <c r="UBM558" s="438"/>
      <c r="UBN558" s="3"/>
      <c r="UBO558" s="578"/>
      <c r="UBP558" s="3"/>
      <c r="UBQ558" s="438"/>
      <c r="UBR558" s="3"/>
      <c r="UBS558" s="578"/>
      <c r="UBT558" s="3"/>
      <c r="UBU558" s="438"/>
      <c r="UBV558" s="3"/>
      <c r="UBW558" s="578"/>
      <c r="UBX558" s="3"/>
      <c r="UBY558" s="438"/>
      <c r="UBZ558" s="3"/>
      <c r="UCA558" s="578"/>
      <c r="UCB558" s="3"/>
      <c r="UCC558" s="438"/>
      <c r="UCD558" s="3"/>
      <c r="UCE558" s="578"/>
      <c r="UCF558" s="3"/>
      <c r="UCG558" s="438"/>
      <c r="UCH558" s="3"/>
      <c r="UCI558" s="578"/>
      <c r="UCJ558" s="3"/>
      <c r="UCK558" s="438"/>
      <c r="UCL558" s="3"/>
      <c r="UCM558" s="578"/>
      <c r="UCN558" s="3"/>
      <c r="UCO558" s="438"/>
      <c r="UCP558" s="3"/>
      <c r="UCQ558" s="578"/>
      <c r="UCR558" s="3"/>
      <c r="UCS558" s="438"/>
      <c r="UCT558" s="3"/>
      <c r="UCU558" s="578"/>
      <c r="UCV558" s="3"/>
      <c r="UCW558" s="438"/>
      <c r="UCX558" s="3"/>
      <c r="UCY558" s="578"/>
      <c r="UCZ558" s="3"/>
      <c r="UDA558" s="438"/>
      <c r="UDB558" s="3"/>
      <c r="UDC558" s="578"/>
      <c r="UDD558" s="3"/>
      <c r="UDE558" s="438"/>
      <c r="UDF558" s="3"/>
      <c r="UDG558" s="578"/>
      <c r="UDH558" s="3"/>
      <c r="UDI558" s="438"/>
      <c r="UDJ558" s="3"/>
      <c r="UDK558" s="578"/>
      <c r="UDL558" s="3"/>
      <c r="UDM558" s="438"/>
      <c r="UDN558" s="3"/>
      <c r="UDO558" s="578"/>
      <c r="UDP558" s="3"/>
      <c r="UDQ558" s="438"/>
      <c r="UDR558" s="3"/>
      <c r="UDS558" s="578"/>
      <c r="UDT558" s="3"/>
      <c r="UDU558" s="438"/>
      <c r="UDV558" s="3"/>
      <c r="UDW558" s="578"/>
      <c r="UDX558" s="3"/>
      <c r="UDY558" s="438"/>
      <c r="UDZ558" s="3"/>
      <c r="UEA558" s="578"/>
      <c r="UEB558" s="3"/>
      <c r="UEC558" s="438"/>
      <c r="UED558" s="3"/>
      <c r="UEE558" s="578"/>
      <c r="UEF558" s="3"/>
      <c r="UEG558" s="438"/>
      <c r="UEH558" s="3"/>
      <c r="UEI558" s="578"/>
      <c r="UEJ558" s="3"/>
      <c r="UEK558" s="438"/>
      <c r="UEL558" s="3"/>
      <c r="UEM558" s="578"/>
      <c r="UEN558" s="3"/>
      <c r="UEO558" s="438"/>
      <c r="UEP558" s="3"/>
      <c r="UEQ558" s="578"/>
      <c r="UER558" s="3"/>
      <c r="UES558" s="438"/>
      <c r="UET558" s="3"/>
      <c r="UEU558" s="578"/>
      <c r="UEV558" s="3"/>
      <c r="UEW558" s="438"/>
      <c r="UEX558" s="3"/>
      <c r="UEY558" s="578"/>
      <c r="UEZ558" s="3"/>
      <c r="UFA558" s="438"/>
      <c r="UFB558" s="3"/>
      <c r="UFC558" s="578"/>
      <c r="UFD558" s="3"/>
      <c r="UFE558" s="438"/>
      <c r="UFF558" s="3"/>
      <c r="UFG558" s="578"/>
      <c r="UFH558" s="3"/>
      <c r="UFI558" s="438"/>
      <c r="UFJ558" s="3"/>
      <c r="UFK558" s="578"/>
      <c r="UFL558" s="3"/>
      <c r="UFM558" s="438"/>
      <c r="UFN558" s="3"/>
      <c r="UFO558" s="578"/>
      <c r="UFP558" s="3"/>
      <c r="UFQ558" s="438"/>
      <c r="UFR558" s="3"/>
      <c r="UFS558" s="578"/>
      <c r="UFT558" s="3"/>
      <c r="UFU558" s="438"/>
      <c r="UFV558" s="3"/>
      <c r="UFW558" s="578"/>
      <c r="UFX558" s="3"/>
      <c r="UFY558" s="438"/>
      <c r="UFZ558" s="3"/>
      <c r="UGA558" s="578"/>
      <c r="UGB558" s="3"/>
      <c r="UGC558" s="438"/>
      <c r="UGD558" s="3"/>
      <c r="UGE558" s="578"/>
      <c r="UGF558" s="3"/>
      <c r="UGG558" s="438"/>
      <c r="UGH558" s="3"/>
      <c r="UGI558" s="578"/>
      <c r="UGJ558" s="3"/>
      <c r="UGK558" s="438"/>
      <c r="UGL558" s="3"/>
      <c r="UGM558" s="578"/>
      <c r="UGN558" s="3"/>
      <c r="UGO558" s="438"/>
      <c r="UGP558" s="3"/>
      <c r="UGQ558" s="578"/>
      <c r="UGR558" s="3"/>
      <c r="UGS558" s="438"/>
      <c r="UGT558" s="3"/>
      <c r="UGU558" s="578"/>
      <c r="UGV558" s="3"/>
      <c r="UGW558" s="438"/>
      <c r="UGX558" s="3"/>
      <c r="UGY558" s="578"/>
      <c r="UGZ558" s="3"/>
      <c r="UHA558" s="438"/>
      <c r="UHB558" s="3"/>
      <c r="UHC558" s="578"/>
      <c r="UHD558" s="3"/>
      <c r="UHE558" s="438"/>
      <c r="UHF558" s="3"/>
      <c r="UHG558" s="578"/>
      <c r="UHH558" s="3"/>
      <c r="UHI558" s="438"/>
      <c r="UHJ558" s="3"/>
      <c r="UHK558" s="578"/>
      <c r="UHL558" s="3"/>
      <c r="UHM558" s="438"/>
      <c r="UHN558" s="3"/>
      <c r="UHO558" s="578"/>
      <c r="UHP558" s="3"/>
      <c r="UHQ558" s="438"/>
      <c r="UHR558" s="3"/>
      <c r="UHS558" s="578"/>
      <c r="UHT558" s="3"/>
      <c r="UHU558" s="438"/>
      <c r="UHV558" s="3"/>
      <c r="UHW558" s="578"/>
      <c r="UHX558" s="3"/>
      <c r="UHY558" s="438"/>
      <c r="UHZ558" s="3"/>
      <c r="UIA558" s="578"/>
      <c r="UIB558" s="3"/>
      <c r="UIC558" s="438"/>
      <c r="UID558" s="3"/>
      <c r="UIE558" s="578"/>
      <c r="UIF558" s="3"/>
      <c r="UIG558" s="438"/>
      <c r="UIH558" s="3"/>
      <c r="UII558" s="578"/>
      <c r="UIJ558" s="3"/>
      <c r="UIK558" s="438"/>
      <c r="UIL558" s="3"/>
      <c r="UIM558" s="578"/>
      <c r="UIN558" s="3"/>
      <c r="UIO558" s="438"/>
      <c r="UIP558" s="3"/>
      <c r="UIQ558" s="578"/>
      <c r="UIR558" s="3"/>
      <c r="UIS558" s="438"/>
      <c r="UIT558" s="3"/>
      <c r="UIU558" s="578"/>
      <c r="UIV558" s="3"/>
      <c r="UIW558" s="438"/>
      <c r="UIX558" s="3"/>
      <c r="UIY558" s="578"/>
      <c r="UIZ558" s="3"/>
      <c r="UJA558" s="438"/>
      <c r="UJB558" s="3"/>
      <c r="UJC558" s="578"/>
      <c r="UJD558" s="3"/>
      <c r="UJE558" s="438"/>
      <c r="UJF558" s="3"/>
      <c r="UJG558" s="578"/>
      <c r="UJH558" s="3"/>
      <c r="UJI558" s="438"/>
      <c r="UJJ558" s="3"/>
      <c r="UJK558" s="578"/>
      <c r="UJL558" s="3"/>
      <c r="UJM558" s="438"/>
      <c r="UJN558" s="3"/>
      <c r="UJO558" s="578"/>
      <c r="UJP558" s="3"/>
      <c r="UJQ558" s="438"/>
      <c r="UJR558" s="3"/>
      <c r="UJS558" s="578"/>
      <c r="UJT558" s="3"/>
      <c r="UJU558" s="438"/>
      <c r="UJV558" s="3"/>
      <c r="UJW558" s="578"/>
      <c r="UJX558" s="3"/>
      <c r="UJY558" s="438"/>
      <c r="UJZ558" s="3"/>
      <c r="UKA558" s="578"/>
      <c r="UKB558" s="3"/>
      <c r="UKC558" s="438"/>
      <c r="UKD558" s="3"/>
      <c r="UKE558" s="578"/>
      <c r="UKF558" s="3"/>
      <c r="UKG558" s="438"/>
      <c r="UKH558" s="3"/>
      <c r="UKI558" s="578"/>
      <c r="UKJ558" s="3"/>
      <c r="UKK558" s="438"/>
      <c r="UKL558" s="3"/>
      <c r="UKM558" s="578"/>
      <c r="UKN558" s="3"/>
      <c r="UKO558" s="438"/>
      <c r="UKP558" s="3"/>
      <c r="UKQ558" s="578"/>
      <c r="UKR558" s="3"/>
      <c r="UKS558" s="438"/>
      <c r="UKT558" s="3"/>
      <c r="UKU558" s="578"/>
      <c r="UKV558" s="3"/>
      <c r="UKW558" s="438"/>
      <c r="UKX558" s="3"/>
      <c r="UKY558" s="578"/>
      <c r="UKZ558" s="3"/>
      <c r="ULA558" s="438"/>
      <c r="ULB558" s="3"/>
      <c r="ULC558" s="578"/>
      <c r="ULD558" s="3"/>
      <c r="ULE558" s="438"/>
      <c r="ULF558" s="3"/>
      <c r="ULG558" s="578"/>
      <c r="ULH558" s="3"/>
      <c r="ULI558" s="438"/>
      <c r="ULJ558" s="3"/>
      <c r="ULK558" s="578"/>
      <c r="ULL558" s="3"/>
      <c r="ULM558" s="438"/>
      <c r="ULN558" s="3"/>
      <c r="ULO558" s="578"/>
      <c r="ULP558" s="3"/>
      <c r="ULQ558" s="438"/>
      <c r="ULR558" s="3"/>
      <c r="ULS558" s="578"/>
      <c r="ULT558" s="3"/>
      <c r="ULU558" s="438"/>
      <c r="ULV558" s="3"/>
      <c r="ULW558" s="578"/>
      <c r="ULX558" s="3"/>
      <c r="ULY558" s="438"/>
      <c r="ULZ558" s="3"/>
      <c r="UMA558" s="578"/>
      <c r="UMB558" s="3"/>
      <c r="UMC558" s="438"/>
      <c r="UMD558" s="3"/>
      <c r="UME558" s="578"/>
      <c r="UMF558" s="3"/>
      <c r="UMG558" s="438"/>
      <c r="UMH558" s="3"/>
      <c r="UMI558" s="578"/>
      <c r="UMJ558" s="3"/>
      <c r="UMK558" s="438"/>
      <c r="UML558" s="3"/>
      <c r="UMM558" s="578"/>
      <c r="UMN558" s="3"/>
      <c r="UMO558" s="438"/>
      <c r="UMP558" s="3"/>
      <c r="UMQ558" s="578"/>
      <c r="UMR558" s="3"/>
      <c r="UMS558" s="438"/>
      <c r="UMT558" s="3"/>
      <c r="UMU558" s="578"/>
      <c r="UMV558" s="3"/>
      <c r="UMW558" s="438"/>
      <c r="UMX558" s="3"/>
      <c r="UMY558" s="578"/>
      <c r="UMZ558" s="3"/>
      <c r="UNA558" s="438"/>
      <c r="UNB558" s="3"/>
      <c r="UNC558" s="578"/>
      <c r="UND558" s="3"/>
      <c r="UNE558" s="438"/>
      <c r="UNF558" s="3"/>
      <c r="UNG558" s="578"/>
      <c r="UNH558" s="3"/>
      <c r="UNI558" s="438"/>
      <c r="UNJ558" s="3"/>
      <c r="UNK558" s="578"/>
      <c r="UNL558" s="3"/>
      <c r="UNM558" s="438"/>
      <c r="UNN558" s="3"/>
      <c r="UNO558" s="578"/>
      <c r="UNP558" s="3"/>
      <c r="UNQ558" s="438"/>
      <c r="UNR558" s="3"/>
      <c r="UNS558" s="578"/>
      <c r="UNT558" s="3"/>
      <c r="UNU558" s="438"/>
      <c r="UNV558" s="3"/>
      <c r="UNW558" s="578"/>
      <c r="UNX558" s="3"/>
      <c r="UNY558" s="438"/>
      <c r="UNZ558" s="3"/>
      <c r="UOA558" s="578"/>
      <c r="UOB558" s="3"/>
      <c r="UOC558" s="438"/>
      <c r="UOD558" s="3"/>
      <c r="UOE558" s="578"/>
      <c r="UOF558" s="3"/>
      <c r="UOG558" s="438"/>
      <c r="UOH558" s="3"/>
      <c r="UOI558" s="578"/>
      <c r="UOJ558" s="3"/>
      <c r="UOK558" s="438"/>
      <c r="UOL558" s="3"/>
      <c r="UOM558" s="578"/>
      <c r="UON558" s="3"/>
      <c r="UOO558" s="438"/>
      <c r="UOP558" s="3"/>
      <c r="UOQ558" s="578"/>
      <c r="UOR558" s="3"/>
      <c r="UOS558" s="438"/>
      <c r="UOT558" s="3"/>
      <c r="UOU558" s="578"/>
      <c r="UOV558" s="3"/>
      <c r="UOW558" s="438"/>
      <c r="UOX558" s="3"/>
      <c r="UOY558" s="578"/>
      <c r="UOZ558" s="3"/>
      <c r="UPA558" s="438"/>
      <c r="UPB558" s="3"/>
      <c r="UPC558" s="578"/>
      <c r="UPD558" s="3"/>
      <c r="UPE558" s="438"/>
      <c r="UPF558" s="3"/>
      <c r="UPG558" s="578"/>
      <c r="UPH558" s="3"/>
      <c r="UPI558" s="438"/>
      <c r="UPJ558" s="3"/>
      <c r="UPK558" s="578"/>
      <c r="UPL558" s="3"/>
      <c r="UPM558" s="438"/>
      <c r="UPN558" s="3"/>
      <c r="UPO558" s="578"/>
      <c r="UPP558" s="3"/>
      <c r="UPQ558" s="438"/>
      <c r="UPR558" s="3"/>
      <c r="UPS558" s="578"/>
      <c r="UPT558" s="3"/>
      <c r="UPU558" s="438"/>
      <c r="UPV558" s="3"/>
      <c r="UPW558" s="578"/>
      <c r="UPX558" s="3"/>
      <c r="UPY558" s="438"/>
      <c r="UPZ558" s="3"/>
      <c r="UQA558" s="578"/>
      <c r="UQB558" s="3"/>
      <c r="UQC558" s="438"/>
      <c r="UQD558" s="3"/>
      <c r="UQE558" s="578"/>
      <c r="UQF558" s="3"/>
      <c r="UQG558" s="438"/>
      <c r="UQH558" s="3"/>
      <c r="UQI558" s="578"/>
      <c r="UQJ558" s="3"/>
      <c r="UQK558" s="438"/>
      <c r="UQL558" s="3"/>
      <c r="UQM558" s="578"/>
      <c r="UQN558" s="3"/>
      <c r="UQO558" s="438"/>
      <c r="UQP558" s="3"/>
      <c r="UQQ558" s="578"/>
      <c r="UQR558" s="3"/>
      <c r="UQS558" s="438"/>
      <c r="UQT558" s="3"/>
      <c r="UQU558" s="578"/>
      <c r="UQV558" s="3"/>
      <c r="UQW558" s="438"/>
      <c r="UQX558" s="3"/>
      <c r="UQY558" s="578"/>
      <c r="UQZ558" s="3"/>
      <c r="URA558" s="438"/>
      <c r="URB558" s="3"/>
      <c r="URC558" s="578"/>
      <c r="URD558" s="3"/>
      <c r="URE558" s="438"/>
      <c r="URF558" s="3"/>
      <c r="URG558" s="578"/>
      <c r="URH558" s="3"/>
      <c r="URI558" s="438"/>
      <c r="URJ558" s="3"/>
      <c r="URK558" s="578"/>
      <c r="URL558" s="3"/>
      <c r="URM558" s="438"/>
      <c r="URN558" s="3"/>
      <c r="URO558" s="578"/>
      <c r="URP558" s="3"/>
      <c r="URQ558" s="438"/>
      <c r="URR558" s="3"/>
      <c r="URS558" s="578"/>
      <c r="URT558" s="3"/>
      <c r="URU558" s="438"/>
      <c r="URV558" s="3"/>
      <c r="URW558" s="578"/>
      <c r="URX558" s="3"/>
      <c r="URY558" s="438"/>
      <c r="URZ558" s="3"/>
      <c r="USA558" s="578"/>
      <c r="USB558" s="3"/>
      <c r="USC558" s="438"/>
      <c r="USD558" s="3"/>
      <c r="USE558" s="578"/>
      <c r="USF558" s="3"/>
      <c r="USG558" s="438"/>
      <c r="USH558" s="3"/>
      <c r="USI558" s="578"/>
      <c r="USJ558" s="3"/>
      <c r="USK558" s="438"/>
      <c r="USL558" s="3"/>
      <c r="USM558" s="578"/>
      <c r="USN558" s="3"/>
      <c r="USO558" s="438"/>
      <c r="USP558" s="3"/>
      <c r="USQ558" s="578"/>
      <c r="USR558" s="3"/>
      <c r="USS558" s="438"/>
      <c r="UST558" s="3"/>
      <c r="USU558" s="578"/>
      <c r="USV558" s="3"/>
      <c r="USW558" s="438"/>
      <c r="USX558" s="3"/>
      <c r="USY558" s="578"/>
      <c r="USZ558" s="3"/>
      <c r="UTA558" s="438"/>
      <c r="UTB558" s="3"/>
      <c r="UTC558" s="578"/>
      <c r="UTD558" s="3"/>
      <c r="UTE558" s="438"/>
      <c r="UTF558" s="3"/>
      <c r="UTG558" s="578"/>
      <c r="UTH558" s="3"/>
      <c r="UTI558" s="438"/>
      <c r="UTJ558" s="3"/>
      <c r="UTK558" s="578"/>
      <c r="UTL558" s="3"/>
      <c r="UTM558" s="438"/>
      <c r="UTN558" s="3"/>
      <c r="UTO558" s="578"/>
      <c r="UTP558" s="3"/>
      <c r="UTQ558" s="438"/>
      <c r="UTR558" s="3"/>
      <c r="UTS558" s="578"/>
      <c r="UTT558" s="3"/>
      <c r="UTU558" s="438"/>
      <c r="UTV558" s="3"/>
      <c r="UTW558" s="578"/>
      <c r="UTX558" s="3"/>
      <c r="UTY558" s="438"/>
      <c r="UTZ558" s="3"/>
      <c r="UUA558" s="578"/>
      <c r="UUB558" s="3"/>
      <c r="UUC558" s="438"/>
      <c r="UUD558" s="3"/>
      <c r="UUE558" s="578"/>
      <c r="UUF558" s="3"/>
      <c r="UUG558" s="438"/>
      <c r="UUH558" s="3"/>
      <c r="UUI558" s="578"/>
      <c r="UUJ558" s="3"/>
      <c r="UUK558" s="438"/>
      <c r="UUL558" s="3"/>
      <c r="UUM558" s="578"/>
      <c r="UUN558" s="3"/>
      <c r="UUO558" s="438"/>
      <c r="UUP558" s="3"/>
      <c r="UUQ558" s="578"/>
      <c r="UUR558" s="3"/>
      <c r="UUS558" s="438"/>
      <c r="UUT558" s="3"/>
      <c r="UUU558" s="578"/>
      <c r="UUV558" s="3"/>
      <c r="UUW558" s="438"/>
      <c r="UUX558" s="3"/>
      <c r="UUY558" s="578"/>
      <c r="UUZ558" s="3"/>
      <c r="UVA558" s="438"/>
      <c r="UVB558" s="3"/>
      <c r="UVC558" s="578"/>
      <c r="UVD558" s="3"/>
      <c r="UVE558" s="438"/>
      <c r="UVF558" s="3"/>
      <c r="UVG558" s="578"/>
      <c r="UVH558" s="3"/>
      <c r="UVI558" s="438"/>
      <c r="UVJ558" s="3"/>
      <c r="UVK558" s="578"/>
      <c r="UVL558" s="3"/>
      <c r="UVM558" s="438"/>
      <c r="UVN558" s="3"/>
      <c r="UVO558" s="578"/>
      <c r="UVP558" s="3"/>
      <c r="UVQ558" s="438"/>
      <c r="UVR558" s="3"/>
      <c r="UVS558" s="578"/>
      <c r="UVT558" s="3"/>
      <c r="UVU558" s="438"/>
      <c r="UVV558" s="3"/>
      <c r="UVW558" s="578"/>
      <c r="UVX558" s="3"/>
      <c r="UVY558" s="438"/>
      <c r="UVZ558" s="3"/>
      <c r="UWA558" s="578"/>
      <c r="UWB558" s="3"/>
      <c r="UWC558" s="438"/>
      <c r="UWD558" s="3"/>
      <c r="UWE558" s="578"/>
      <c r="UWF558" s="3"/>
      <c r="UWG558" s="438"/>
      <c r="UWH558" s="3"/>
      <c r="UWI558" s="578"/>
      <c r="UWJ558" s="3"/>
      <c r="UWK558" s="438"/>
      <c r="UWL558" s="3"/>
      <c r="UWM558" s="578"/>
      <c r="UWN558" s="3"/>
      <c r="UWO558" s="438"/>
      <c r="UWP558" s="3"/>
      <c r="UWQ558" s="578"/>
      <c r="UWR558" s="3"/>
      <c r="UWS558" s="438"/>
      <c r="UWT558" s="3"/>
      <c r="UWU558" s="578"/>
      <c r="UWV558" s="3"/>
      <c r="UWW558" s="438"/>
      <c r="UWX558" s="3"/>
      <c r="UWY558" s="578"/>
      <c r="UWZ558" s="3"/>
      <c r="UXA558" s="438"/>
      <c r="UXB558" s="3"/>
      <c r="UXC558" s="578"/>
      <c r="UXD558" s="3"/>
      <c r="UXE558" s="438"/>
      <c r="UXF558" s="3"/>
      <c r="UXG558" s="578"/>
      <c r="UXH558" s="3"/>
      <c r="UXI558" s="438"/>
      <c r="UXJ558" s="3"/>
      <c r="UXK558" s="578"/>
      <c r="UXL558" s="3"/>
      <c r="UXM558" s="438"/>
      <c r="UXN558" s="3"/>
      <c r="UXO558" s="578"/>
      <c r="UXP558" s="3"/>
      <c r="UXQ558" s="438"/>
      <c r="UXR558" s="3"/>
      <c r="UXS558" s="578"/>
      <c r="UXT558" s="3"/>
      <c r="UXU558" s="438"/>
      <c r="UXV558" s="3"/>
      <c r="UXW558" s="578"/>
      <c r="UXX558" s="3"/>
      <c r="UXY558" s="438"/>
      <c r="UXZ558" s="3"/>
      <c r="UYA558" s="578"/>
      <c r="UYB558" s="3"/>
      <c r="UYC558" s="438"/>
      <c r="UYD558" s="3"/>
      <c r="UYE558" s="578"/>
      <c r="UYF558" s="3"/>
      <c r="UYG558" s="438"/>
      <c r="UYH558" s="3"/>
      <c r="UYI558" s="578"/>
      <c r="UYJ558" s="3"/>
      <c r="UYK558" s="438"/>
      <c r="UYL558" s="3"/>
      <c r="UYM558" s="578"/>
      <c r="UYN558" s="3"/>
      <c r="UYO558" s="438"/>
      <c r="UYP558" s="3"/>
      <c r="UYQ558" s="578"/>
      <c r="UYR558" s="3"/>
      <c r="UYS558" s="438"/>
      <c r="UYT558" s="3"/>
      <c r="UYU558" s="578"/>
      <c r="UYV558" s="3"/>
      <c r="UYW558" s="438"/>
      <c r="UYX558" s="3"/>
      <c r="UYY558" s="578"/>
      <c r="UYZ558" s="3"/>
      <c r="UZA558" s="438"/>
      <c r="UZB558" s="3"/>
      <c r="UZC558" s="578"/>
      <c r="UZD558" s="3"/>
      <c r="UZE558" s="438"/>
      <c r="UZF558" s="3"/>
      <c r="UZG558" s="578"/>
      <c r="UZH558" s="3"/>
      <c r="UZI558" s="438"/>
      <c r="UZJ558" s="3"/>
      <c r="UZK558" s="578"/>
      <c r="UZL558" s="3"/>
      <c r="UZM558" s="438"/>
      <c r="UZN558" s="3"/>
      <c r="UZO558" s="578"/>
      <c r="UZP558" s="3"/>
      <c r="UZQ558" s="438"/>
      <c r="UZR558" s="3"/>
      <c r="UZS558" s="578"/>
      <c r="UZT558" s="3"/>
      <c r="UZU558" s="438"/>
      <c r="UZV558" s="3"/>
      <c r="UZW558" s="578"/>
      <c r="UZX558" s="3"/>
      <c r="UZY558" s="438"/>
      <c r="UZZ558" s="3"/>
      <c r="VAA558" s="578"/>
      <c r="VAB558" s="3"/>
      <c r="VAC558" s="438"/>
      <c r="VAD558" s="3"/>
      <c r="VAE558" s="578"/>
      <c r="VAF558" s="3"/>
      <c r="VAG558" s="438"/>
      <c r="VAH558" s="3"/>
      <c r="VAI558" s="578"/>
      <c r="VAJ558" s="3"/>
      <c r="VAK558" s="438"/>
      <c r="VAL558" s="3"/>
      <c r="VAM558" s="578"/>
      <c r="VAN558" s="3"/>
      <c r="VAO558" s="438"/>
      <c r="VAP558" s="3"/>
      <c r="VAQ558" s="578"/>
      <c r="VAR558" s="3"/>
      <c r="VAS558" s="438"/>
      <c r="VAT558" s="3"/>
      <c r="VAU558" s="578"/>
      <c r="VAV558" s="3"/>
      <c r="VAW558" s="438"/>
      <c r="VAX558" s="3"/>
      <c r="VAY558" s="578"/>
      <c r="VAZ558" s="3"/>
      <c r="VBA558" s="438"/>
      <c r="VBB558" s="3"/>
      <c r="VBC558" s="578"/>
      <c r="VBD558" s="3"/>
      <c r="VBE558" s="438"/>
      <c r="VBF558" s="3"/>
      <c r="VBG558" s="578"/>
      <c r="VBH558" s="3"/>
      <c r="VBI558" s="438"/>
      <c r="VBJ558" s="3"/>
      <c r="VBK558" s="578"/>
      <c r="VBL558" s="3"/>
      <c r="VBM558" s="438"/>
      <c r="VBN558" s="3"/>
      <c r="VBO558" s="578"/>
      <c r="VBP558" s="3"/>
      <c r="VBQ558" s="438"/>
      <c r="VBR558" s="3"/>
      <c r="VBS558" s="578"/>
      <c r="VBT558" s="3"/>
      <c r="VBU558" s="438"/>
      <c r="VBV558" s="3"/>
      <c r="VBW558" s="578"/>
      <c r="VBX558" s="3"/>
      <c r="VBY558" s="438"/>
      <c r="VBZ558" s="3"/>
      <c r="VCA558" s="578"/>
      <c r="VCB558" s="3"/>
      <c r="VCC558" s="438"/>
      <c r="VCD558" s="3"/>
      <c r="VCE558" s="578"/>
      <c r="VCF558" s="3"/>
      <c r="VCG558" s="438"/>
      <c r="VCH558" s="3"/>
      <c r="VCI558" s="578"/>
      <c r="VCJ558" s="3"/>
      <c r="VCK558" s="438"/>
      <c r="VCL558" s="3"/>
      <c r="VCM558" s="578"/>
      <c r="VCN558" s="3"/>
      <c r="VCO558" s="438"/>
      <c r="VCP558" s="3"/>
      <c r="VCQ558" s="578"/>
      <c r="VCR558" s="3"/>
      <c r="VCS558" s="438"/>
      <c r="VCT558" s="3"/>
      <c r="VCU558" s="578"/>
      <c r="VCV558" s="3"/>
      <c r="VCW558" s="438"/>
      <c r="VCX558" s="3"/>
      <c r="VCY558" s="578"/>
      <c r="VCZ558" s="3"/>
      <c r="VDA558" s="438"/>
      <c r="VDB558" s="3"/>
      <c r="VDC558" s="578"/>
      <c r="VDD558" s="3"/>
      <c r="VDE558" s="438"/>
      <c r="VDF558" s="3"/>
      <c r="VDG558" s="578"/>
      <c r="VDH558" s="3"/>
      <c r="VDI558" s="438"/>
      <c r="VDJ558" s="3"/>
      <c r="VDK558" s="578"/>
      <c r="VDL558" s="3"/>
      <c r="VDM558" s="438"/>
      <c r="VDN558" s="3"/>
      <c r="VDO558" s="578"/>
      <c r="VDP558" s="3"/>
      <c r="VDQ558" s="438"/>
      <c r="VDR558" s="3"/>
      <c r="VDS558" s="578"/>
      <c r="VDT558" s="3"/>
      <c r="VDU558" s="438"/>
      <c r="VDV558" s="3"/>
      <c r="VDW558" s="578"/>
      <c r="VDX558" s="3"/>
      <c r="VDY558" s="438"/>
      <c r="VDZ558" s="3"/>
      <c r="VEA558" s="578"/>
      <c r="VEB558" s="3"/>
      <c r="VEC558" s="438"/>
      <c r="VED558" s="3"/>
      <c r="VEE558" s="578"/>
      <c r="VEF558" s="3"/>
      <c r="VEG558" s="438"/>
      <c r="VEH558" s="3"/>
      <c r="VEI558" s="578"/>
      <c r="VEJ558" s="3"/>
      <c r="VEK558" s="438"/>
      <c r="VEL558" s="3"/>
      <c r="VEM558" s="578"/>
      <c r="VEN558" s="3"/>
      <c r="VEO558" s="438"/>
      <c r="VEP558" s="3"/>
      <c r="VEQ558" s="578"/>
      <c r="VER558" s="3"/>
      <c r="VES558" s="438"/>
      <c r="VET558" s="3"/>
      <c r="VEU558" s="578"/>
      <c r="VEV558" s="3"/>
      <c r="VEW558" s="438"/>
      <c r="VEX558" s="3"/>
      <c r="VEY558" s="578"/>
      <c r="VEZ558" s="3"/>
      <c r="VFA558" s="438"/>
      <c r="VFB558" s="3"/>
      <c r="VFC558" s="578"/>
      <c r="VFD558" s="3"/>
      <c r="VFE558" s="438"/>
      <c r="VFF558" s="3"/>
      <c r="VFG558" s="578"/>
      <c r="VFH558" s="3"/>
      <c r="VFI558" s="438"/>
      <c r="VFJ558" s="3"/>
      <c r="VFK558" s="578"/>
      <c r="VFL558" s="3"/>
      <c r="VFM558" s="438"/>
      <c r="VFN558" s="3"/>
      <c r="VFO558" s="578"/>
      <c r="VFP558" s="3"/>
      <c r="VFQ558" s="438"/>
      <c r="VFR558" s="3"/>
      <c r="VFS558" s="578"/>
      <c r="VFT558" s="3"/>
      <c r="VFU558" s="438"/>
      <c r="VFV558" s="3"/>
      <c r="VFW558" s="578"/>
      <c r="VFX558" s="3"/>
      <c r="VFY558" s="438"/>
      <c r="VFZ558" s="3"/>
      <c r="VGA558" s="578"/>
      <c r="VGB558" s="3"/>
      <c r="VGC558" s="438"/>
      <c r="VGD558" s="3"/>
      <c r="VGE558" s="578"/>
      <c r="VGF558" s="3"/>
      <c r="VGG558" s="438"/>
      <c r="VGH558" s="3"/>
      <c r="VGI558" s="578"/>
      <c r="VGJ558" s="3"/>
      <c r="VGK558" s="438"/>
      <c r="VGL558" s="3"/>
      <c r="VGM558" s="578"/>
      <c r="VGN558" s="3"/>
      <c r="VGO558" s="438"/>
      <c r="VGP558" s="3"/>
      <c r="VGQ558" s="578"/>
      <c r="VGR558" s="3"/>
      <c r="VGS558" s="438"/>
      <c r="VGT558" s="3"/>
      <c r="VGU558" s="578"/>
      <c r="VGV558" s="3"/>
      <c r="VGW558" s="438"/>
      <c r="VGX558" s="3"/>
      <c r="VGY558" s="578"/>
      <c r="VGZ558" s="3"/>
      <c r="VHA558" s="438"/>
      <c r="VHB558" s="3"/>
      <c r="VHC558" s="578"/>
      <c r="VHD558" s="3"/>
      <c r="VHE558" s="438"/>
      <c r="VHF558" s="3"/>
      <c r="VHG558" s="578"/>
      <c r="VHH558" s="3"/>
      <c r="VHI558" s="438"/>
      <c r="VHJ558" s="3"/>
      <c r="VHK558" s="578"/>
      <c r="VHL558" s="3"/>
      <c r="VHM558" s="438"/>
      <c r="VHN558" s="3"/>
      <c r="VHO558" s="578"/>
      <c r="VHP558" s="3"/>
      <c r="VHQ558" s="438"/>
      <c r="VHR558" s="3"/>
      <c r="VHS558" s="578"/>
      <c r="VHT558" s="3"/>
      <c r="VHU558" s="438"/>
      <c r="VHV558" s="3"/>
      <c r="VHW558" s="578"/>
      <c r="VHX558" s="3"/>
      <c r="VHY558" s="438"/>
      <c r="VHZ558" s="3"/>
      <c r="VIA558" s="578"/>
      <c r="VIB558" s="3"/>
      <c r="VIC558" s="438"/>
      <c r="VID558" s="3"/>
      <c r="VIE558" s="578"/>
      <c r="VIF558" s="3"/>
      <c r="VIG558" s="438"/>
      <c r="VIH558" s="3"/>
      <c r="VII558" s="578"/>
      <c r="VIJ558" s="3"/>
      <c r="VIK558" s="438"/>
      <c r="VIL558" s="3"/>
      <c r="VIM558" s="578"/>
      <c r="VIN558" s="3"/>
      <c r="VIO558" s="438"/>
      <c r="VIP558" s="3"/>
      <c r="VIQ558" s="578"/>
      <c r="VIR558" s="3"/>
      <c r="VIS558" s="438"/>
      <c r="VIT558" s="3"/>
      <c r="VIU558" s="578"/>
      <c r="VIV558" s="3"/>
      <c r="VIW558" s="438"/>
      <c r="VIX558" s="3"/>
      <c r="VIY558" s="578"/>
      <c r="VIZ558" s="3"/>
      <c r="VJA558" s="438"/>
      <c r="VJB558" s="3"/>
      <c r="VJC558" s="578"/>
      <c r="VJD558" s="3"/>
      <c r="VJE558" s="438"/>
      <c r="VJF558" s="3"/>
      <c r="VJG558" s="578"/>
      <c r="VJH558" s="3"/>
      <c r="VJI558" s="438"/>
      <c r="VJJ558" s="3"/>
      <c r="VJK558" s="578"/>
      <c r="VJL558" s="3"/>
      <c r="VJM558" s="438"/>
      <c r="VJN558" s="3"/>
      <c r="VJO558" s="578"/>
      <c r="VJP558" s="3"/>
      <c r="VJQ558" s="438"/>
      <c r="VJR558" s="3"/>
      <c r="VJS558" s="578"/>
      <c r="VJT558" s="3"/>
      <c r="VJU558" s="438"/>
      <c r="VJV558" s="3"/>
      <c r="VJW558" s="578"/>
      <c r="VJX558" s="3"/>
      <c r="VJY558" s="438"/>
      <c r="VJZ558" s="3"/>
      <c r="VKA558" s="578"/>
      <c r="VKB558" s="3"/>
      <c r="VKC558" s="438"/>
      <c r="VKD558" s="3"/>
      <c r="VKE558" s="578"/>
      <c r="VKF558" s="3"/>
      <c r="VKG558" s="438"/>
      <c r="VKH558" s="3"/>
      <c r="VKI558" s="578"/>
      <c r="VKJ558" s="3"/>
      <c r="VKK558" s="438"/>
      <c r="VKL558" s="3"/>
      <c r="VKM558" s="578"/>
      <c r="VKN558" s="3"/>
      <c r="VKO558" s="438"/>
      <c r="VKP558" s="3"/>
      <c r="VKQ558" s="578"/>
      <c r="VKR558" s="3"/>
      <c r="VKS558" s="438"/>
      <c r="VKT558" s="3"/>
      <c r="VKU558" s="578"/>
      <c r="VKV558" s="3"/>
      <c r="VKW558" s="438"/>
      <c r="VKX558" s="3"/>
      <c r="VKY558" s="578"/>
      <c r="VKZ558" s="3"/>
      <c r="VLA558" s="438"/>
      <c r="VLB558" s="3"/>
      <c r="VLC558" s="578"/>
      <c r="VLD558" s="3"/>
      <c r="VLE558" s="438"/>
      <c r="VLF558" s="3"/>
      <c r="VLG558" s="578"/>
      <c r="VLH558" s="3"/>
      <c r="VLI558" s="438"/>
      <c r="VLJ558" s="3"/>
      <c r="VLK558" s="578"/>
      <c r="VLL558" s="3"/>
      <c r="VLM558" s="438"/>
      <c r="VLN558" s="3"/>
      <c r="VLO558" s="578"/>
      <c r="VLP558" s="3"/>
      <c r="VLQ558" s="438"/>
      <c r="VLR558" s="3"/>
      <c r="VLS558" s="578"/>
      <c r="VLT558" s="3"/>
      <c r="VLU558" s="438"/>
      <c r="VLV558" s="3"/>
      <c r="VLW558" s="578"/>
      <c r="VLX558" s="3"/>
      <c r="VLY558" s="438"/>
      <c r="VLZ558" s="3"/>
      <c r="VMA558" s="578"/>
      <c r="VMB558" s="3"/>
      <c r="VMC558" s="438"/>
      <c r="VMD558" s="3"/>
      <c r="VME558" s="578"/>
      <c r="VMF558" s="3"/>
      <c r="VMG558" s="438"/>
      <c r="VMH558" s="3"/>
      <c r="VMI558" s="578"/>
      <c r="VMJ558" s="3"/>
      <c r="VMK558" s="438"/>
      <c r="VML558" s="3"/>
      <c r="VMM558" s="578"/>
      <c r="VMN558" s="3"/>
      <c r="VMO558" s="438"/>
      <c r="VMP558" s="3"/>
      <c r="VMQ558" s="578"/>
      <c r="VMR558" s="3"/>
      <c r="VMS558" s="438"/>
      <c r="VMT558" s="3"/>
      <c r="VMU558" s="578"/>
      <c r="VMV558" s="3"/>
      <c r="VMW558" s="438"/>
      <c r="VMX558" s="3"/>
      <c r="VMY558" s="578"/>
      <c r="VMZ558" s="3"/>
      <c r="VNA558" s="438"/>
      <c r="VNB558" s="3"/>
      <c r="VNC558" s="578"/>
      <c r="VND558" s="3"/>
      <c r="VNE558" s="438"/>
      <c r="VNF558" s="3"/>
      <c r="VNG558" s="578"/>
      <c r="VNH558" s="3"/>
      <c r="VNI558" s="438"/>
      <c r="VNJ558" s="3"/>
      <c r="VNK558" s="578"/>
      <c r="VNL558" s="3"/>
      <c r="VNM558" s="438"/>
      <c r="VNN558" s="3"/>
      <c r="VNO558" s="578"/>
      <c r="VNP558" s="3"/>
      <c r="VNQ558" s="438"/>
      <c r="VNR558" s="3"/>
      <c r="VNS558" s="578"/>
      <c r="VNT558" s="3"/>
      <c r="VNU558" s="438"/>
      <c r="VNV558" s="3"/>
      <c r="VNW558" s="578"/>
      <c r="VNX558" s="3"/>
      <c r="VNY558" s="438"/>
      <c r="VNZ558" s="3"/>
      <c r="VOA558" s="578"/>
      <c r="VOB558" s="3"/>
      <c r="VOC558" s="438"/>
      <c r="VOD558" s="3"/>
      <c r="VOE558" s="578"/>
      <c r="VOF558" s="3"/>
      <c r="VOG558" s="438"/>
      <c r="VOH558" s="3"/>
      <c r="VOI558" s="578"/>
      <c r="VOJ558" s="3"/>
      <c r="VOK558" s="438"/>
      <c r="VOL558" s="3"/>
      <c r="VOM558" s="578"/>
      <c r="VON558" s="3"/>
      <c r="VOO558" s="438"/>
      <c r="VOP558" s="3"/>
      <c r="VOQ558" s="578"/>
      <c r="VOR558" s="3"/>
      <c r="VOS558" s="438"/>
      <c r="VOT558" s="3"/>
      <c r="VOU558" s="578"/>
      <c r="VOV558" s="3"/>
      <c r="VOW558" s="438"/>
      <c r="VOX558" s="3"/>
      <c r="VOY558" s="578"/>
      <c r="VOZ558" s="3"/>
      <c r="VPA558" s="438"/>
      <c r="VPB558" s="3"/>
      <c r="VPC558" s="578"/>
      <c r="VPD558" s="3"/>
      <c r="VPE558" s="438"/>
      <c r="VPF558" s="3"/>
      <c r="VPG558" s="578"/>
      <c r="VPH558" s="3"/>
      <c r="VPI558" s="438"/>
      <c r="VPJ558" s="3"/>
      <c r="VPK558" s="578"/>
      <c r="VPL558" s="3"/>
      <c r="VPM558" s="438"/>
      <c r="VPN558" s="3"/>
      <c r="VPO558" s="578"/>
      <c r="VPP558" s="3"/>
      <c r="VPQ558" s="438"/>
      <c r="VPR558" s="3"/>
      <c r="VPS558" s="578"/>
      <c r="VPT558" s="3"/>
      <c r="VPU558" s="438"/>
      <c r="VPV558" s="3"/>
      <c r="VPW558" s="578"/>
      <c r="VPX558" s="3"/>
      <c r="VPY558" s="438"/>
      <c r="VPZ558" s="3"/>
      <c r="VQA558" s="578"/>
      <c r="VQB558" s="3"/>
      <c r="VQC558" s="438"/>
      <c r="VQD558" s="3"/>
      <c r="VQE558" s="578"/>
      <c r="VQF558" s="3"/>
      <c r="VQG558" s="438"/>
      <c r="VQH558" s="3"/>
      <c r="VQI558" s="578"/>
      <c r="VQJ558" s="3"/>
      <c r="VQK558" s="438"/>
      <c r="VQL558" s="3"/>
      <c r="VQM558" s="578"/>
      <c r="VQN558" s="3"/>
      <c r="VQO558" s="438"/>
      <c r="VQP558" s="3"/>
      <c r="VQQ558" s="578"/>
      <c r="VQR558" s="3"/>
      <c r="VQS558" s="438"/>
      <c r="VQT558" s="3"/>
      <c r="VQU558" s="578"/>
      <c r="VQV558" s="3"/>
      <c r="VQW558" s="438"/>
      <c r="VQX558" s="3"/>
      <c r="VQY558" s="578"/>
      <c r="VQZ558" s="3"/>
      <c r="VRA558" s="438"/>
      <c r="VRB558" s="3"/>
      <c r="VRC558" s="578"/>
      <c r="VRD558" s="3"/>
      <c r="VRE558" s="438"/>
      <c r="VRF558" s="3"/>
      <c r="VRG558" s="578"/>
      <c r="VRH558" s="3"/>
      <c r="VRI558" s="438"/>
      <c r="VRJ558" s="3"/>
      <c r="VRK558" s="578"/>
      <c r="VRL558" s="3"/>
      <c r="VRM558" s="438"/>
      <c r="VRN558" s="3"/>
      <c r="VRO558" s="578"/>
      <c r="VRP558" s="3"/>
      <c r="VRQ558" s="438"/>
      <c r="VRR558" s="3"/>
      <c r="VRS558" s="578"/>
      <c r="VRT558" s="3"/>
      <c r="VRU558" s="438"/>
      <c r="VRV558" s="3"/>
      <c r="VRW558" s="578"/>
      <c r="VRX558" s="3"/>
      <c r="VRY558" s="438"/>
      <c r="VRZ558" s="3"/>
      <c r="VSA558" s="578"/>
      <c r="VSB558" s="3"/>
      <c r="VSC558" s="438"/>
      <c r="VSD558" s="3"/>
      <c r="VSE558" s="578"/>
      <c r="VSF558" s="3"/>
      <c r="VSG558" s="438"/>
      <c r="VSH558" s="3"/>
      <c r="VSI558" s="578"/>
      <c r="VSJ558" s="3"/>
      <c r="VSK558" s="438"/>
      <c r="VSL558" s="3"/>
      <c r="VSM558" s="578"/>
      <c r="VSN558" s="3"/>
      <c r="VSO558" s="438"/>
      <c r="VSP558" s="3"/>
      <c r="VSQ558" s="578"/>
      <c r="VSR558" s="3"/>
      <c r="VSS558" s="438"/>
      <c r="VST558" s="3"/>
      <c r="VSU558" s="578"/>
      <c r="VSV558" s="3"/>
      <c r="VSW558" s="438"/>
      <c r="VSX558" s="3"/>
      <c r="VSY558" s="578"/>
      <c r="VSZ558" s="3"/>
      <c r="VTA558" s="438"/>
      <c r="VTB558" s="3"/>
      <c r="VTC558" s="578"/>
      <c r="VTD558" s="3"/>
      <c r="VTE558" s="438"/>
      <c r="VTF558" s="3"/>
      <c r="VTG558" s="578"/>
      <c r="VTH558" s="3"/>
      <c r="VTI558" s="438"/>
      <c r="VTJ558" s="3"/>
      <c r="VTK558" s="578"/>
      <c r="VTL558" s="3"/>
      <c r="VTM558" s="438"/>
      <c r="VTN558" s="3"/>
      <c r="VTO558" s="578"/>
      <c r="VTP558" s="3"/>
      <c r="VTQ558" s="438"/>
      <c r="VTR558" s="3"/>
      <c r="VTS558" s="578"/>
      <c r="VTT558" s="3"/>
      <c r="VTU558" s="438"/>
      <c r="VTV558" s="3"/>
      <c r="VTW558" s="578"/>
      <c r="VTX558" s="3"/>
      <c r="VTY558" s="438"/>
      <c r="VTZ558" s="3"/>
      <c r="VUA558" s="578"/>
      <c r="VUB558" s="3"/>
      <c r="VUC558" s="438"/>
      <c r="VUD558" s="3"/>
      <c r="VUE558" s="578"/>
      <c r="VUF558" s="3"/>
      <c r="VUG558" s="438"/>
      <c r="VUH558" s="3"/>
      <c r="VUI558" s="578"/>
      <c r="VUJ558" s="3"/>
      <c r="VUK558" s="438"/>
      <c r="VUL558" s="3"/>
      <c r="VUM558" s="578"/>
      <c r="VUN558" s="3"/>
      <c r="VUO558" s="438"/>
      <c r="VUP558" s="3"/>
      <c r="VUQ558" s="578"/>
      <c r="VUR558" s="3"/>
      <c r="VUS558" s="438"/>
      <c r="VUT558" s="3"/>
      <c r="VUU558" s="578"/>
      <c r="VUV558" s="3"/>
      <c r="VUW558" s="438"/>
      <c r="VUX558" s="3"/>
      <c r="VUY558" s="578"/>
      <c r="VUZ558" s="3"/>
      <c r="VVA558" s="438"/>
      <c r="VVB558" s="3"/>
      <c r="VVC558" s="578"/>
      <c r="VVD558" s="3"/>
      <c r="VVE558" s="438"/>
      <c r="VVF558" s="3"/>
      <c r="VVG558" s="578"/>
      <c r="VVH558" s="3"/>
      <c r="VVI558" s="438"/>
      <c r="VVJ558" s="3"/>
      <c r="VVK558" s="578"/>
      <c r="VVL558" s="3"/>
      <c r="VVM558" s="438"/>
      <c r="VVN558" s="3"/>
      <c r="VVO558" s="578"/>
      <c r="VVP558" s="3"/>
      <c r="VVQ558" s="438"/>
      <c r="VVR558" s="3"/>
      <c r="VVS558" s="578"/>
      <c r="VVT558" s="3"/>
      <c r="VVU558" s="438"/>
      <c r="VVV558" s="3"/>
      <c r="VVW558" s="578"/>
      <c r="VVX558" s="3"/>
      <c r="VVY558" s="438"/>
      <c r="VVZ558" s="3"/>
      <c r="VWA558" s="578"/>
      <c r="VWB558" s="3"/>
      <c r="VWC558" s="438"/>
      <c r="VWD558" s="3"/>
      <c r="VWE558" s="578"/>
      <c r="VWF558" s="3"/>
      <c r="VWG558" s="438"/>
      <c r="VWH558" s="3"/>
      <c r="VWI558" s="578"/>
      <c r="VWJ558" s="3"/>
      <c r="VWK558" s="438"/>
      <c r="VWL558" s="3"/>
      <c r="VWM558" s="578"/>
      <c r="VWN558" s="3"/>
      <c r="VWO558" s="438"/>
      <c r="VWP558" s="3"/>
      <c r="VWQ558" s="578"/>
      <c r="VWR558" s="3"/>
      <c r="VWS558" s="438"/>
      <c r="VWT558" s="3"/>
      <c r="VWU558" s="578"/>
      <c r="VWV558" s="3"/>
      <c r="VWW558" s="438"/>
      <c r="VWX558" s="3"/>
      <c r="VWY558" s="578"/>
      <c r="VWZ558" s="3"/>
      <c r="VXA558" s="438"/>
      <c r="VXB558" s="3"/>
      <c r="VXC558" s="578"/>
      <c r="VXD558" s="3"/>
      <c r="VXE558" s="438"/>
      <c r="VXF558" s="3"/>
      <c r="VXG558" s="578"/>
      <c r="VXH558" s="3"/>
      <c r="VXI558" s="438"/>
      <c r="VXJ558" s="3"/>
      <c r="VXK558" s="578"/>
      <c r="VXL558" s="3"/>
      <c r="VXM558" s="438"/>
      <c r="VXN558" s="3"/>
      <c r="VXO558" s="578"/>
      <c r="VXP558" s="3"/>
      <c r="VXQ558" s="438"/>
      <c r="VXR558" s="3"/>
      <c r="VXS558" s="578"/>
      <c r="VXT558" s="3"/>
      <c r="VXU558" s="438"/>
      <c r="VXV558" s="3"/>
      <c r="VXW558" s="578"/>
      <c r="VXX558" s="3"/>
      <c r="VXY558" s="438"/>
      <c r="VXZ558" s="3"/>
      <c r="VYA558" s="578"/>
      <c r="VYB558" s="3"/>
      <c r="VYC558" s="438"/>
      <c r="VYD558" s="3"/>
      <c r="VYE558" s="578"/>
      <c r="VYF558" s="3"/>
      <c r="VYG558" s="438"/>
      <c r="VYH558" s="3"/>
      <c r="VYI558" s="578"/>
      <c r="VYJ558" s="3"/>
      <c r="VYK558" s="438"/>
      <c r="VYL558" s="3"/>
      <c r="VYM558" s="578"/>
      <c r="VYN558" s="3"/>
      <c r="VYO558" s="438"/>
      <c r="VYP558" s="3"/>
      <c r="VYQ558" s="578"/>
      <c r="VYR558" s="3"/>
      <c r="VYS558" s="438"/>
      <c r="VYT558" s="3"/>
      <c r="VYU558" s="578"/>
      <c r="VYV558" s="3"/>
      <c r="VYW558" s="438"/>
      <c r="VYX558" s="3"/>
      <c r="VYY558" s="578"/>
      <c r="VYZ558" s="3"/>
      <c r="VZA558" s="438"/>
      <c r="VZB558" s="3"/>
      <c r="VZC558" s="578"/>
      <c r="VZD558" s="3"/>
      <c r="VZE558" s="438"/>
      <c r="VZF558" s="3"/>
      <c r="VZG558" s="578"/>
      <c r="VZH558" s="3"/>
      <c r="VZI558" s="438"/>
      <c r="VZJ558" s="3"/>
      <c r="VZK558" s="578"/>
      <c r="VZL558" s="3"/>
      <c r="VZM558" s="438"/>
      <c r="VZN558" s="3"/>
      <c r="VZO558" s="578"/>
      <c r="VZP558" s="3"/>
      <c r="VZQ558" s="438"/>
      <c r="VZR558" s="3"/>
      <c r="VZS558" s="578"/>
      <c r="VZT558" s="3"/>
      <c r="VZU558" s="438"/>
      <c r="VZV558" s="3"/>
      <c r="VZW558" s="578"/>
      <c r="VZX558" s="3"/>
      <c r="VZY558" s="438"/>
      <c r="VZZ558" s="3"/>
      <c r="WAA558" s="578"/>
      <c r="WAB558" s="3"/>
      <c r="WAC558" s="438"/>
      <c r="WAD558" s="3"/>
      <c r="WAE558" s="578"/>
      <c r="WAF558" s="3"/>
      <c r="WAG558" s="438"/>
      <c r="WAH558" s="3"/>
      <c r="WAI558" s="578"/>
      <c r="WAJ558" s="3"/>
      <c r="WAK558" s="438"/>
      <c r="WAL558" s="3"/>
      <c r="WAM558" s="578"/>
      <c r="WAN558" s="3"/>
      <c r="WAO558" s="438"/>
      <c r="WAP558" s="3"/>
      <c r="WAQ558" s="578"/>
      <c r="WAR558" s="3"/>
      <c r="WAS558" s="438"/>
      <c r="WAT558" s="3"/>
      <c r="WAU558" s="578"/>
      <c r="WAV558" s="3"/>
      <c r="WAW558" s="438"/>
      <c r="WAX558" s="3"/>
      <c r="WAY558" s="578"/>
      <c r="WAZ558" s="3"/>
      <c r="WBA558" s="438"/>
      <c r="WBB558" s="3"/>
      <c r="WBC558" s="578"/>
      <c r="WBD558" s="3"/>
      <c r="WBE558" s="438"/>
      <c r="WBF558" s="3"/>
      <c r="WBG558" s="578"/>
      <c r="WBH558" s="3"/>
      <c r="WBI558" s="438"/>
      <c r="WBJ558" s="3"/>
      <c r="WBK558" s="578"/>
      <c r="WBL558" s="3"/>
      <c r="WBM558" s="438"/>
      <c r="WBN558" s="3"/>
      <c r="WBO558" s="578"/>
      <c r="WBP558" s="3"/>
      <c r="WBQ558" s="438"/>
      <c r="WBR558" s="3"/>
      <c r="WBS558" s="578"/>
      <c r="WBT558" s="3"/>
      <c r="WBU558" s="438"/>
      <c r="WBV558" s="3"/>
      <c r="WBW558" s="578"/>
      <c r="WBX558" s="3"/>
      <c r="WBY558" s="438"/>
      <c r="WBZ558" s="3"/>
      <c r="WCA558" s="578"/>
      <c r="WCB558" s="3"/>
      <c r="WCC558" s="438"/>
      <c r="WCD558" s="3"/>
      <c r="WCE558" s="578"/>
      <c r="WCF558" s="3"/>
      <c r="WCG558" s="438"/>
      <c r="WCH558" s="3"/>
      <c r="WCI558" s="578"/>
      <c r="WCJ558" s="3"/>
      <c r="WCK558" s="438"/>
      <c r="WCL558" s="3"/>
      <c r="WCM558" s="578"/>
      <c r="WCN558" s="3"/>
      <c r="WCO558" s="438"/>
      <c r="WCP558" s="3"/>
      <c r="WCQ558" s="578"/>
      <c r="WCR558" s="3"/>
      <c r="WCS558" s="438"/>
      <c r="WCT558" s="3"/>
      <c r="WCU558" s="578"/>
      <c r="WCV558" s="3"/>
      <c r="WCW558" s="438"/>
      <c r="WCX558" s="3"/>
      <c r="WCY558" s="578"/>
      <c r="WCZ558" s="3"/>
      <c r="WDA558" s="438"/>
      <c r="WDB558" s="3"/>
      <c r="WDC558" s="578"/>
      <c r="WDD558" s="3"/>
      <c r="WDE558" s="438"/>
      <c r="WDF558" s="3"/>
      <c r="WDG558" s="578"/>
      <c r="WDH558" s="3"/>
      <c r="WDI558" s="438"/>
      <c r="WDJ558" s="3"/>
      <c r="WDK558" s="578"/>
      <c r="WDL558" s="3"/>
      <c r="WDM558" s="438"/>
      <c r="WDN558" s="3"/>
      <c r="WDO558" s="578"/>
      <c r="WDP558" s="3"/>
      <c r="WDQ558" s="438"/>
      <c r="WDR558" s="3"/>
      <c r="WDS558" s="578"/>
      <c r="WDT558" s="3"/>
      <c r="WDU558" s="438"/>
      <c r="WDV558" s="3"/>
      <c r="WDW558" s="578"/>
      <c r="WDX558" s="3"/>
      <c r="WDY558" s="438"/>
      <c r="WDZ558" s="3"/>
      <c r="WEA558" s="578"/>
      <c r="WEB558" s="3"/>
      <c r="WEC558" s="438"/>
      <c r="WED558" s="3"/>
      <c r="WEE558" s="578"/>
      <c r="WEF558" s="3"/>
      <c r="WEG558" s="438"/>
      <c r="WEH558" s="3"/>
      <c r="WEI558" s="578"/>
      <c r="WEJ558" s="3"/>
      <c r="WEK558" s="438"/>
      <c r="WEL558" s="3"/>
      <c r="WEM558" s="578"/>
      <c r="WEN558" s="3"/>
      <c r="WEO558" s="438"/>
      <c r="WEP558" s="3"/>
      <c r="WEQ558" s="578"/>
      <c r="WER558" s="3"/>
      <c r="WES558" s="438"/>
      <c r="WET558" s="3"/>
      <c r="WEU558" s="578"/>
      <c r="WEV558" s="3"/>
      <c r="WEW558" s="438"/>
      <c r="WEX558" s="3"/>
      <c r="WEY558" s="578"/>
      <c r="WEZ558" s="3"/>
      <c r="WFA558" s="438"/>
      <c r="WFB558" s="3"/>
      <c r="WFC558" s="578"/>
      <c r="WFD558" s="3"/>
      <c r="WFE558" s="438"/>
      <c r="WFF558" s="3"/>
      <c r="WFG558" s="578"/>
      <c r="WFH558" s="3"/>
      <c r="WFI558" s="438"/>
      <c r="WFJ558" s="3"/>
      <c r="WFK558" s="578"/>
      <c r="WFL558" s="3"/>
      <c r="WFM558" s="438"/>
      <c r="WFN558" s="3"/>
      <c r="WFO558" s="578"/>
      <c r="WFP558" s="3"/>
      <c r="WFQ558" s="438"/>
      <c r="WFR558" s="3"/>
      <c r="WFS558" s="578"/>
      <c r="WFT558" s="3"/>
      <c r="WFU558" s="438"/>
      <c r="WFV558" s="3"/>
      <c r="WFW558" s="578"/>
      <c r="WFX558" s="3"/>
      <c r="WFY558" s="438"/>
      <c r="WFZ558" s="3"/>
      <c r="WGA558" s="578"/>
      <c r="WGB558" s="3"/>
      <c r="WGC558" s="438"/>
      <c r="WGD558" s="3"/>
      <c r="WGE558" s="578"/>
      <c r="WGF558" s="3"/>
      <c r="WGG558" s="438"/>
      <c r="WGH558" s="3"/>
      <c r="WGI558" s="578"/>
      <c r="WGJ558" s="3"/>
      <c r="WGK558" s="438"/>
      <c r="WGL558" s="3"/>
      <c r="WGM558" s="578"/>
      <c r="WGN558" s="3"/>
      <c r="WGO558" s="438"/>
      <c r="WGP558" s="3"/>
      <c r="WGQ558" s="578"/>
      <c r="WGR558" s="3"/>
      <c r="WGS558" s="438"/>
      <c r="WGT558" s="3"/>
      <c r="WGU558" s="578"/>
      <c r="WGV558" s="3"/>
      <c r="WGW558" s="438"/>
      <c r="WGX558" s="3"/>
      <c r="WGY558" s="578"/>
      <c r="WGZ558" s="3"/>
      <c r="WHA558" s="438"/>
      <c r="WHB558" s="3"/>
      <c r="WHC558" s="578"/>
      <c r="WHD558" s="3"/>
      <c r="WHE558" s="438"/>
      <c r="WHF558" s="3"/>
      <c r="WHG558" s="578"/>
      <c r="WHH558" s="3"/>
      <c r="WHI558" s="438"/>
      <c r="WHJ558" s="3"/>
      <c r="WHK558" s="578"/>
      <c r="WHL558" s="3"/>
      <c r="WHM558" s="438"/>
      <c r="WHN558" s="3"/>
      <c r="WHO558" s="578"/>
      <c r="WHP558" s="3"/>
      <c r="WHQ558" s="438"/>
      <c r="WHR558" s="3"/>
      <c r="WHS558" s="578"/>
      <c r="WHT558" s="3"/>
      <c r="WHU558" s="438"/>
      <c r="WHV558" s="3"/>
      <c r="WHW558" s="578"/>
      <c r="WHX558" s="3"/>
      <c r="WHY558" s="438"/>
      <c r="WHZ558" s="3"/>
      <c r="WIA558" s="578"/>
      <c r="WIB558" s="3"/>
      <c r="WIC558" s="438"/>
      <c r="WID558" s="3"/>
      <c r="WIE558" s="578"/>
      <c r="WIF558" s="3"/>
      <c r="WIG558" s="438"/>
      <c r="WIH558" s="3"/>
      <c r="WII558" s="578"/>
      <c r="WIJ558" s="3"/>
      <c r="WIK558" s="438"/>
      <c r="WIL558" s="3"/>
      <c r="WIM558" s="578"/>
      <c r="WIN558" s="3"/>
      <c r="WIO558" s="438"/>
      <c r="WIP558" s="3"/>
      <c r="WIQ558" s="578"/>
      <c r="WIR558" s="3"/>
      <c r="WIS558" s="438"/>
      <c r="WIT558" s="3"/>
      <c r="WIU558" s="578"/>
      <c r="WIV558" s="3"/>
      <c r="WIW558" s="438"/>
      <c r="WIX558" s="3"/>
      <c r="WIY558" s="578"/>
      <c r="WIZ558" s="3"/>
      <c r="WJA558" s="438"/>
      <c r="WJB558" s="3"/>
      <c r="WJC558" s="578"/>
      <c r="WJD558" s="3"/>
      <c r="WJE558" s="438"/>
      <c r="WJF558" s="3"/>
      <c r="WJG558" s="578"/>
      <c r="WJH558" s="3"/>
      <c r="WJI558" s="438"/>
      <c r="WJJ558" s="3"/>
      <c r="WJK558" s="578"/>
      <c r="WJL558" s="3"/>
      <c r="WJM558" s="438"/>
      <c r="WJN558" s="3"/>
      <c r="WJO558" s="578"/>
      <c r="WJP558" s="3"/>
      <c r="WJQ558" s="438"/>
      <c r="WJR558" s="3"/>
      <c r="WJS558" s="578"/>
      <c r="WJT558" s="3"/>
      <c r="WJU558" s="438"/>
      <c r="WJV558" s="3"/>
      <c r="WJW558" s="578"/>
      <c r="WJX558" s="3"/>
      <c r="WJY558" s="438"/>
      <c r="WJZ558" s="3"/>
      <c r="WKA558" s="578"/>
      <c r="WKB558" s="3"/>
      <c r="WKC558" s="438"/>
      <c r="WKD558" s="3"/>
      <c r="WKE558" s="578"/>
      <c r="WKF558" s="3"/>
      <c r="WKG558" s="438"/>
      <c r="WKH558" s="3"/>
      <c r="WKI558" s="578"/>
      <c r="WKJ558" s="3"/>
      <c r="WKK558" s="438"/>
      <c r="WKL558" s="3"/>
      <c r="WKM558" s="578"/>
      <c r="WKN558" s="3"/>
      <c r="WKO558" s="438"/>
      <c r="WKP558" s="3"/>
      <c r="WKQ558" s="578"/>
      <c r="WKR558" s="3"/>
      <c r="WKS558" s="438"/>
      <c r="WKT558" s="3"/>
      <c r="WKU558" s="578"/>
      <c r="WKV558" s="3"/>
      <c r="WKW558" s="438"/>
      <c r="WKX558" s="3"/>
      <c r="WKY558" s="578"/>
      <c r="WKZ558" s="3"/>
      <c r="WLA558" s="438"/>
      <c r="WLB558" s="3"/>
      <c r="WLC558" s="578"/>
      <c r="WLD558" s="3"/>
      <c r="WLE558" s="438"/>
      <c r="WLF558" s="3"/>
      <c r="WLG558" s="578"/>
      <c r="WLH558" s="3"/>
      <c r="WLI558" s="438"/>
      <c r="WLJ558" s="3"/>
      <c r="WLK558" s="578"/>
      <c r="WLL558" s="3"/>
      <c r="WLM558" s="438"/>
      <c r="WLN558" s="3"/>
      <c r="WLO558" s="578"/>
      <c r="WLP558" s="3"/>
      <c r="WLQ558" s="438"/>
      <c r="WLR558" s="3"/>
      <c r="WLS558" s="578"/>
      <c r="WLT558" s="3"/>
      <c r="WLU558" s="438"/>
      <c r="WLV558" s="3"/>
      <c r="WLW558" s="578"/>
      <c r="WLX558" s="3"/>
      <c r="WLY558" s="438"/>
      <c r="WLZ558" s="3"/>
      <c r="WMA558" s="578"/>
      <c r="WMB558" s="3"/>
      <c r="WMC558" s="438"/>
      <c r="WMD558" s="3"/>
      <c r="WME558" s="578"/>
      <c r="WMF558" s="3"/>
      <c r="WMG558" s="438"/>
      <c r="WMH558" s="3"/>
      <c r="WMI558" s="578"/>
      <c r="WMJ558" s="3"/>
      <c r="WMK558" s="438"/>
      <c r="WML558" s="3"/>
      <c r="WMM558" s="578"/>
      <c r="WMN558" s="3"/>
      <c r="WMO558" s="438"/>
      <c r="WMP558" s="3"/>
      <c r="WMQ558" s="578"/>
      <c r="WMR558" s="3"/>
      <c r="WMS558" s="438"/>
      <c r="WMT558" s="3"/>
      <c r="WMU558" s="578"/>
      <c r="WMV558" s="3"/>
      <c r="WMW558" s="438"/>
      <c r="WMX558" s="3"/>
      <c r="WMY558" s="578"/>
      <c r="WMZ558" s="3"/>
      <c r="WNA558" s="438"/>
      <c r="WNB558" s="3"/>
      <c r="WNC558" s="578"/>
      <c r="WND558" s="3"/>
      <c r="WNE558" s="438"/>
      <c r="WNF558" s="3"/>
      <c r="WNG558" s="578"/>
      <c r="WNH558" s="3"/>
      <c r="WNI558" s="438"/>
      <c r="WNJ558" s="3"/>
      <c r="WNK558" s="578"/>
      <c r="WNL558" s="3"/>
      <c r="WNM558" s="438"/>
      <c r="WNN558" s="3"/>
      <c r="WNO558" s="578"/>
      <c r="WNP558" s="3"/>
      <c r="WNQ558" s="438"/>
      <c r="WNR558" s="3"/>
      <c r="WNS558" s="578"/>
      <c r="WNT558" s="3"/>
      <c r="WNU558" s="438"/>
      <c r="WNV558" s="3"/>
      <c r="WNW558" s="578"/>
      <c r="WNX558" s="3"/>
      <c r="WNY558" s="438"/>
      <c r="WNZ558" s="3"/>
      <c r="WOA558" s="578"/>
      <c r="WOB558" s="3"/>
      <c r="WOC558" s="438"/>
      <c r="WOD558" s="3"/>
      <c r="WOE558" s="578"/>
      <c r="WOF558" s="3"/>
      <c r="WOG558" s="438"/>
      <c r="WOH558" s="3"/>
      <c r="WOI558" s="578"/>
      <c r="WOJ558" s="3"/>
      <c r="WOK558" s="438"/>
      <c r="WOL558" s="3"/>
      <c r="WOM558" s="578"/>
      <c r="WON558" s="3"/>
      <c r="WOO558" s="438"/>
      <c r="WOP558" s="3"/>
      <c r="WOQ558" s="578"/>
      <c r="WOR558" s="3"/>
      <c r="WOS558" s="438"/>
      <c r="WOT558" s="3"/>
      <c r="WOU558" s="578"/>
      <c r="WOV558" s="3"/>
      <c r="WOW558" s="438"/>
      <c r="WOX558" s="3"/>
      <c r="WOY558" s="578"/>
      <c r="WOZ558" s="3"/>
      <c r="WPA558" s="438"/>
      <c r="WPB558" s="3"/>
      <c r="WPC558" s="578"/>
      <c r="WPD558" s="3"/>
      <c r="WPE558" s="438"/>
      <c r="WPF558" s="3"/>
      <c r="WPG558" s="578"/>
      <c r="WPH558" s="3"/>
      <c r="WPI558" s="438"/>
      <c r="WPJ558" s="3"/>
      <c r="WPK558" s="578"/>
      <c r="WPL558" s="3"/>
      <c r="WPM558" s="438"/>
      <c r="WPN558" s="3"/>
      <c r="WPO558" s="578"/>
      <c r="WPP558" s="3"/>
      <c r="WPQ558" s="438"/>
      <c r="WPR558" s="3"/>
      <c r="WPS558" s="578"/>
      <c r="WPT558" s="3"/>
      <c r="WPU558" s="438"/>
      <c r="WPV558" s="3"/>
      <c r="WPW558" s="578"/>
      <c r="WPX558" s="3"/>
      <c r="WPY558" s="438"/>
      <c r="WPZ558" s="3"/>
      <c r="WQA558" s="578"/>
      <c r="WQB558" s="3"/>
      <c r="WQC558" s="438"/>
      <c r="WQD558" s="3"/>
      <c r="WQE558" s="578"/>
      <c r="WQF558" s="3"/>
      <c r="WQG558" s="438"/>
      <c r="WQH558" s="3"/>
      <c r="WQI558" s="578"/>
      <c r="WQJ558" s="3"/>
      <c r="WQK558" s="438"/>
      <c r="WQL558" s="3"/>
      <c r="WQM558" s="578"/>
      <c r="WQN558" s="3"/>
      <c r="WQO558" s="438"/>
      <c r="WQP558" s="3"/>
      <c r="WQQ558" s="578"/>
      <c r="WQR558" s="3"/>
      <c r="WQS558" s="438"/>
      <c r="WQT558" s="3"/>
      <c r="WQU558" s="578"/>
      <c r="WQV558" s="3"/>
      <c r="WQW558" s="438"/>
      <c r="WQX558" s="3"/>
      <c r="WQY558" s="578"/>
      <c r="WQZ558" s="3"/>
      <c r="WRA558" s="438"/>
      <c r="WRB558" s="3"/>
      <c r="WRC558" s="578"/>
      <c r="WRD558" s="3"/>
      <c r="WRE558" s="438"/>
      <c r="WRF558" s="3"/>
      <c r="WRG558" s="578"/>
      <c r="WRH558" s="3"/>
      <c r="WRI558" s="438"/>
      <c r="WRJ558" s="3"/>
      <c r="WRK558" s="578"/>
      <c r="WRL558" s="3"/>
      <c r="WRM558" s="438"/>
      <c r="WRN558" s="3"/>
      <c r="WRO558" s="578"/>
      <c r="WRP558" s="3"/>
      <c r="WRQ558" s="438"/>
      <c r="WRR558" s="3"/>
      <c r="WRS558" s="578"/>
      <c r="WRT558" s="3"/>
      <c r="WRU558" s="438"/>
      <c r="WRV558" s="3"/>
      <c r="WRW558" s="578"/>
      <c r="WRX558" s="3"/>
      <c r="WRY558" s="438"/>
      <c r="WRZ558" s="3"/>
      <c r="WSA558" s="578"/>
      <c r="WSB558" s="3"/>
      <c r="WSC558" s="438"/>
      <c r="WSD558" s="3"/>
      <c r="WSE558" s="578"/>
      <c r="WSF558" s="3"/>
      <c r="WSG558" s="438"/>
      <c r="WSH558" s="3"/>
      <c r="WSI558" s="578"/>
      <c r="WSJ558" s="3"/>
      <c r="WSK558" s="438"/>
      <c r="WSL558" s="3"/>
      <c r="WSM558" s="578"/>
      <c r="WSN558" s="3"/>
      <c r="WSO558" s="438"/>
      <c r="WSP558" s="3"/>
      <c r="WSQ558" s="578"/>
      <c r="WSR558" s="3"/>
      <c r="WSS558" s="438"/>
      <c r="WST558" s="3"/>
      <c r="WSU558" s="578"/>
      <c r="WSV558" s="3"/>
      <c r="WSW558" s="438"/>
      <c r="WSX558" s="3"/>
      <c r="WSY558" s="578"/>
      <c r="WSZ558" s="3"/>
      <c r="WTA558" s="438"/>
      <c r="WTB558" s="3"/>
      <c r="WTC558" s="578"/>
      <c r="WTD558" s="3"/>
      <c r="WTE558" s="438"/>
      <c r="WTF558" s="3"/>
      <c r="WTG558" s="578"/>
      <c r="WTH558" s="3"/>
      <c r="WTI558" s="438"/>
      <c r="WTJ558" s="3"/>
      <c r="WTK558" s="578"/>
      <c r="WTL558" s="3"/>
      <c r="WTM558" s="438"/>
      <c r="WTN558" s="3"/>
      <c r="WTO558" s="578"/>
      <c r="WTP558" s="3"/>
      <c r="WTQ558" s="438"/>
      <c r="WTR558" s="3"/>
      <c r="WTS558" s="578"/>
      <c r="WTT558" s="3"/>
      <c r="WTU558" s="438"/>
      <c r="WTV558" s="3"/>
      <c r="WTW558" s="578"/>
      <c r="WTX558" s="3"/>
      <c r="WTY558" s="438"/>
      <c r="WTZ558" s="3"/>
      <c r="WUA558" s="578"/>
      <c r="WUB558" s="3"/>
      <c r="WUC558" s="438"/>
      <c r="WUD558" s="3"/>
      <c r="WUE558" s="578"/>
      <c r="WUF558" s="3"/>
      <c r="WUG558" s="438"/>
      <c r="WUH558" s="3"/>
      <c r="WUI558" s="578"/>
      <c r="WUJ558" s="3"/>
      <c r="WUK558" s="438"/>
      <c r="WUL558" s="3"/>
      <c r="WUM558" s="578"/>
      <c r="WUN558" s="3"/>
      <c r="WUO558" s="438"/>
      <c r="WUP558" s="3"/>
      <c r="WUQ558" s="578"/>
      <c r="WUR558" s="3"/>
      <c r="WUS558" s="438"/>
      <c r="WUT558" s="3"/>
      <c r="WUU558" s="578"/>
      <c r="WUV558" s="3"/>
      <c r="WUW558" s="438"/>
      <c r="WUX558" s="3"/>
      <c r="WUY558" s="578"/>
      <c r="WUZ558" s="3"/>
      <c r="WVA558" s="438"/>
      <c r="WVB558" s="3"/>
      <c r="WVC558" s="578"/>
      <c r="WVD558" s="3"/>
      <c r="WVE558" s="438"/>
      <c r="WVF558" s="3"/>
      <c r="WVG558" s="578"/>
      <c r="WVH558" s="3"/>
      <c r="WVI558" s="438"/>
      <c r="WVJ558" s="3"/>
      <c r="WVK558" s="578"/>
      <c r="WVL558" s="3"/>
      <c r="WVM558" s="438"/>
      <c r="WVN558" s="3"/>
      <c r="WVO558" s="578"/>
      <c r="WVP558" s="3"/>
      <c r="WVQ558" s="438"/>
      <c r="WVR558" s="3"/>
      <c r="WVS558" s="578"/>
      <c r="WVT558" s="3"/>
      <c r="WVU558" s="438"/>
      <c r="WVV558" s="3"/>
      <c r="WVW558" s="578"/>
      <c r="WVX558" s="3"/>
      <c r="WVY558" s="438"/>
      <c r="WVZ558" s="3"/>
      <c r="WWA558" s="578"/>
      <c r="WWB558" s="3"/>
      <c r="WWC558" s="438"/>
      <c r="WWD558" s="3"/>
      <c r="WWE558" s="578"/>
      <c r="WWF558" s="3"/>
      <c r="WWG558" s="438"/>
      <c r="WWH558" s="3"/>
      <c r="WWI558" s="578"/>
      <c r="WWJ558" s="3"/>
      <c r="WWK558" s="438"/>
      <c r="WWL558" s="3"/>
      <c r="WWM558" s="578"/>
      <c r="WWN558" s="3"/>
      <c r="WWO558" s="438"/>
      <c r="WWP558" s="3"/>
      <c r="WWQ558" s="578"/>
      <c r="WWR558" s="3"/>
      <c r="WWS558" s="438"/>
      <c r="WWT558" s="3"/>
      <c r="WWU558" s="578"/>
      <c r="WWV558" s="3"/>
      <c r="WWW558" s="438"/>
      <c r="WWX558" s="3"/>
      <c r="WWY558" s="578"/>
      <c r="WWZ558" s="3"/>
      <c r="WXA558" s="438"/>
      <c r="WXB558" s="3"/>
      <c r="WXC558" s="578"/>
      <c r="WXD558" s="3"/>
      <c r="WXE558" s="438"/>
      <c r="WXF558" s="3"/>
      <c r="WXG558" s="578"/>
      <c r="WXH558" s="3"/>
      <c r="WXI558" s="438"/>
      <c r="WXJ558" s="3"/>
      <c r="WXK558" s="578"/>
      <c r="WXL558" s="3"/>
      <c r="WXM558" s="438"/>
      <c r="WXN558" s="3"/>
      <c r="WXO558" s="578"/>
      <c r="WXP558" s="3"/>
      <c r="WXQ558" s="438"/>
      <c r="WXR558" s="3"/>
      <c r="WXS558" s="578"/>
      <c r="WXT558" s="3"/>
      <c r="WXU558" s="438"/>
      <c r="WXV558" s="3"/>
      <c r="WXW558" s="578"/>
      <c r="WXX558" s="3"/>
      <c r="WXY558" s="438"/>
      <c r="WXZ558" s="3"/>
      <c r="WYA558" s="578"/>
      <c r="WYB558" s="3"/>
      <c r="WYC558" s="438"/>
      <c r="WYD558" s="3"/>
      <c r="WYE558" s="578"/>
      <c r="WYF558" s="3"/>
      <c r="WYG558" s="438"/>
      <c r="WYH558" s="3"/>
      <c r="WYI558" s="578"/>
      <c r="WYJ558" s="3"/>
      <c r="WYK558" s="438"/>
      <c r="WYL558" s="3"/>
      <c r="WYM558" s="578"/>
      <c r="WYN558" s="3"/>
      <c r="WYO558" s="438"/>
      <c r="WYP558" s="3"/>
      <c r="WYQ558" s="578"/>
      <c r="WYR558" s="3"/>
      <c r="WYS558" s="438"/>
      <c r="WYT558" s="3"/>
      <c r="WYU558" s="578"/>
      <c r="WYV558" s="3"/>
      <c r="WYW558" s="438"/>
      <c r="WYX558" s="3"/>
      <c r="WYY558" s="578"/>
      <c r="WYZ558" s="3"/>
      <c r="WZA558" s="438"/>
      <c r="WZB558" s="3"/>
      <c r="WZC558" s="578"/>
      <c r="WZD558" s="3"/>
      <c r="WZE558" s="438"/>
      <c r="WZF558" s="3"/>
      <c r="WZG558" s="578"/>
      <c r="WZH558" s="3"/>
      <c r="WZI558" s="438"/>
      <c r="WZJ558" s="3"/>
      <c r="WZK558" s="578"/>
      <c r="WZL558" s="3"/>
      <c r="WZM558" s="438"/>
      <c r="WZN558" s="3"/>
      <c r="WZO558" s="578"/>
      <c r="WZP558" s="3"/>
      <c r="WZQ558" s="438"/>
      <c r="WZR558" s="3"/>
      <c r="WZS558" s="578"/>
      <c r="WZT558" s="3"/>
      <c r="WZU558" s="438"/>
      <c r="WZV558" s="3"/>
      <c r="WZW558" s="578"/>
      <c r="WZX558" s="3"/>
      <c r="WZY558" s="438"/>
      <c r="WZZ558" s="3"/>
      <c r="XAA558" s="578"/>
      <c r="XAB558" s="3"/>
      <c r="XAC558" s="438"/>
      <c r="XAD558" s="3"/>
      <c r="XAE558" s="578"/>
      <c r="XAF558" s="3"/>
      <c r="XAG558" s="438"/>
      <c r="XAH558" s="3"/>
      <c r="XAI558" s="578"/>
      <c r="XAJ558" s="3"/>
      <c r="XAK558" s="438"/>
      <c r="XAL558" s="3"/>
      <c r="XAM558" s="578"/>
      <c r="XAN558" s="3"/>
      <c r="XAO558" s="438"/>
      <c r="XAP558" s="3"/>
      <c r="XAQ558" s="578"/>
      <c r="XAR558" s="3"/>
      <c r="XAS558" s="438"/>
      <c r="XAT558" s="3"/>
      <c r="XAU558" s="578"/>
      <c r="XAV558" s="3"/>
      <c r="XAW558" s="438"/>
      <c r="XAX558" s="3"/>
      <c r="XAY558" s="578"/>
      <c r="XAZ558" s="3"/>
      <c r="XBA558" s="438"/>
      <c r="XBB558" s="3"/>
      <c r="XBC558" s="578"/>
      <c r="XBD558" s="3"/>
      <c r="XBE558" s="438"/>
      <c r="XBF558" s="3"/>
      <c r="XBG558" s="578"/>
      <c r="XBH558" s="3"/>
      <c r="XBI558" s="438"/>
      <c r="XBJ558" s="3"/>
      <c r="XBK558" s="578"/>
      <c r="XBL558" s="3"/>
      <c r="XBM558" s="438"/>
      <c r="XBN558" s="3"/>
      <c r="XBO558" s="578"/>
      <c r="XBP558" s="3"/>
      <c r="XBQ558" s="438"/>
      <c r="XBR558" s="3"/>
      <c r="XBS558" s="578"/>
      <c r="XBT558" s="3"/>
      <c r="XBU558" s="438"/>
      <c r="XBV558" s="3"/>
      <c r="XBW558" s="578"/>
      <c r="XBX558" s="3"/>
      <c r="XBY558" s="438"/>
      <c r="XBZ558" s="3"/>
      <c r="XCA558" s="578"/>
      <c r="XCB558" s="3"/>
      <c r="XCC558" s="438"/>
      <c r="XCD558" s="3"/>
      <c r="XCE558" s="578"/>
      <c r="XCF558" s="3"/>
      <c r="XCG558" s="438"/>
      <c r="XCH558" s="3"/>
      <c r="XCI558" s="578"/>
      <c r="XCJ558" s="3"/>
      <c r="XCK558" s="438"/>
      <c r="XCL558" s="3"/>
      <c r="XCM558" s="578"/>
      <c r="XCN558" s="3"/>
      <c r="XCO558" s="438"/>
      <c r="XCP558" s="3"/>
      <c r="XCQ558" s="578"/>
      <c r="XCR558" s="3"/>
      <c r="XCS558" s="438"/>
      <c r="XCT558" s="3"/>
      <c r="XCU558" s="578"/>
      <c r="XCV558" s="3"/>
      <c r="XCW558" s="438"/>
      <c r="XCX558" s="3"/>
      <c r="XCY558" s="578"/>
      <c r="XCZ558" s="3"/>
      <c r="XDA558" s="438"/>
      <c r="XDB558" s="3"/>
      <c r="XDC558" s="578"/>
      <c r="XDD558" s="3"/>
      <c r="XDE558" s="438"/>
      <c r="XDF558" s="3"/>
      <c r="XDG558" s="578"/>
      <c r="XDH558" s="3"/>
      <c r="XDI558" s="438"/>
      <c r="XDJ558" s="3"/>
      <c r="XDK558" s="578"/>
      <c r="XDL558" s="3"/>
      <c r="XDM558" s="438"/>
      <c r="XDN558" s="3"/>
      <c r="XDO558" s="578"/>
      <c r="XDP558" s="3"/>
      <c r="XDQ558" s="438"/>
      <c r="XDR558" s="3"/>
      <c r="XDS558" s="578"/>
      <c r="XDT558" s="3"/>
      <c r="XDU558" s="438"/>
      <c r="XDV558" s="3"/>
      <c r="XDW558" s="578"/>
      <c r="XDX558" s="3"/>
      <c r="XDY558" s="438"/>
      <c r="XDZ558" s="3"/>
      <c r="XEA558" s="578"/>
      <c r="XEB558" s="3"/>
      <c r="XEC558" s="438"/>
      <c r="XED558" s="3"/>
      <c r="XEE558" s="578"/>
      <c r="XEF558" s="3"/>
      <c r="XEG558" s="438"/>
      <c r="XEH558" s="3"/>
      <c r="XEI558" s="578"/>
      <c r="XEJ558" s="3"/>
      <c r="XEK558" s="438"/>
      <c r="XEL558" s="3"/>
      <c r="XEM558" s="578"/>
      <c r="XEN558" s="3"/>
      <c r="XEO558" s="438"/>
      <c r="XEP558" s="3"/>
      <c r="XEQ558" s="578"/>
      <c r="XER558" s="3"/>
      <c r="XES558" s="438"/>
      <c r="XET558" s="3"/>
      <c r="XEU558" s="578"/>
      <c r="XEV558" s="3"/>
      <c r="XEW558" s="438"/>
      <c r="XEX558" s="3"/>
      <c r="XEY558" s="578"/>
      <c r="XEZ558" s="3"/>
      <c r="XFA558" s="438"/>
      <c r="XFB558" s="3"/>
      <c r="XFC558" s="578"/>
      <c r="XFD558" s="3"/>
    </row>
    <row r="559" spans="1:16384" s="33" customFormat="1" x14ac:dyDescent="0.3">
      <c r="A559" s="438"/>
      <c r="B559" s="3"/>
      <c r="C559" s="3"/>
      <c r="D559" s="3"/>
      <c r="E559" s="438"/>
      <c r="F559" s="3"/>
      <c r="G559" s="578"/>
      <c r="H559" s="3"/>
      <c r="I559" s="438"/>
      <c r="J559" s="3"/>
      <c r="K559" s="578"/>
      <c r="L559" s="3"/>
      <c r="M559" s="438"/>
      <c r="N559" s="3"/>
      <c r="O559" s="578"/>
      <c r="P559" s="3"/>
      <c r="Q559" s="438"/>
      <c r="R559" s="3"/>
      <c r="S559" s="578"/>
      <c r="T559" s="3"/>
      <c r="U559" s="438"/>
      <c r="V559" s="3"/>
      <c r="W559" s="578"/>
      <c r="X559" s="3"/>
      <c r="Y559" s="438"/>
      <c r="Z559" s="3"/>
      <c r="AA559" s="578"/>
      <c r="AB559" s="3"/>
      <c r="AC559" s="438"/>
      <c r="AD559" s="3"/>
      <c r="AE559" s="578"/>
      <c r="AF559" s="3"/>
      <c r="AG559" s="438"/>
      <c r="AH559" s="3"/>
      <c r="AI559" s="578"/>
      <c r="AJ559" s="3"/>
      <c r="AK559" s="438"/>
      <c r="AL559" s="3"/>
      <c r="AM559" s="578"/>
      <c r="AN559" s="3"/>
      <c r="AO559" s="438"/>
      <c r="AP559" s="3"/>
      <c r="AQ559" s="578"/>
      <c r="AR559" s="3"/>
      <c r="AS559" s="438"/>
      <c r="AT559" s="3"/>
      <c r="AU559" s="578"/>
      <c r="AV559" s="3"/>
      <c r="AW559" s="438"/>
      <c r="AX559" s="3"/>
      <c r="AY559" s="578"/>
      <c r="AZ559" s="3"/>
      <c r="BA559" s="438"/>
      <c r="BB559" s="3"/>
      <c r="BC559" s="578"/>
      <c r="BD559" s="3"/>
      <c r="BE559" s="438"/>
      <c r="BF559" s="3"/>
      <c r="BG559" s="578"/>
      <c r="BH559" s="3"/>
      <c r="BI559" s="438"/>
      <c r="BJ559" s="3"/>
      <c r="BK559" s="578"/>
      <c r="BL559" s="3"/>
      <c r="BM559" s="438"/>
      <c r="BN559" s="3"/>
      <c r="BO559" s="578"/>
      <c r="BP559" s="3"/>
      <c r="BQ559" s="438"/>
      <c r="BR559" s="3"/>
      <c r="BS559" s="578"/>
      <c r="BT559" s="3"/>
      <c r="BU559" s="438"/>
      <c r="BV559" s="3"/>
      <c r="BW559" s="578"/>
      <c r="BX559" s="3"/>
      <c r="BY559" s="438"/>
      <c r="BZ559" s="3"/>
      <c r="CA559" s="578"/>
      <c r="CB559" s="3"/>
      <c r="CC559" s="438"/>
      <c r="CD559" s="3"/>
      <c r="CE559" s="578"/>
      <c r="CF559" s="3"/>
      <c r="CG559" s="438"/>
      <c r="CH559" s="3"/>
      <c r="CI559" s="578"/>
      <c r="CJ559" s="3"/>
      <c r="CK559" s="438"/>
      <c r="CL559" s="3"/>
      <c r="CM559" s="578"/>
      <c r="CN559" s="3"/>
      <c r="CO559" s="438"/>
      <c r="CP559" s="3"/>
      <c r="CQ559" s="578"/>
      <c r="CR559" s="3"/>
      <c r="CS559" s="438"/>
      <c r="CT559" s="3"/>
      <c r="CU559" s="578"/>
      <c r="CV559" s="3"/>
      <c r="CW559" s="438"/>
      <c r="CX559" s="3"/>
      <c r="CY559" s="578"/>
      <c r="CZ559" s="3"/>
      <c r="DA559" s="438"/>
      <c r="DB559" s="3"/>
      <c r="DC559" s="578"/>
      <c r="DD559" s="3"/>
      <c r="DE559" s="438"/>
      <c r="DF559" s="3"/>
      <c r="DG559" s="578"/>
      <c r="DH559" s="3"/>
      <c r="DI559" s="438"/>
      <c r="DJ559" s="3"/>
      <c r="DK559" s="578"/>
      <c r="DL559" s="3"/>
      <c r="DM559" s="438"/>
      <c r="DN559" s="3"/>
      <c r="DO559" s="578"/>
      <c r="DP559" s="3"/>
      <c r="DQ559" s="438"/>
      <c r="DR559" s="3"/>
      <c r="DS559" s="578"/>
      <c r="DT559" s="3"/>
      <c r="DU559" s="438"/>
      <c r="DV559" s="3"/>
      <c r="DW559" s="578"/>
      <c r="DX559" s="3"/>
      <c r="DY559" s="438"/>
      <c r="DZ559" s="3"/>
      <c r="EA559" s="578"/>
      <c r="EB559" s="3"/>
      <c r="EC559" s="438"/>
      <c r="ED559" s="3"/>
      <c r="EE559" s="578"/>
      <c r="EF559" s="3"/>
      <c r="EG559" s="438"/>
      <c r="EH559" s="3"/>
      <c r="EI559" s="578"/>
      <c r="EJ559" s="3"/>
      <c r="EK559" s="438"/>
      <c r="EL559" s="3"/>
      <c r="EM559" s="578"/>
      <c r="EN559" s="3"/>
      <c r="EO559" s="438"/>
      <c r="EP559" s="3"/>
      <c r="EQ559" s="578"/>
      <c r="ER559" s="3"/>
      <c r="ES559" s="438"/>
      <c r="ET559" s="3"/>
      <c r="EU559" s="578"/>
      <c r="EV559" s="3"/>
      <c r="EW559" s="438"/>
      <c r="EX559" s="3"/>
      <c r="EY559" s="578"/>
      <c r="EZ559" s="3"/>
      <c r="FA559" s="438"/>
      <c r="FB559" s="3"/>
      <c r="FC559" s="578"/>
      <c r="FD559" s="3"/>
      <c r="FE559" s="438"/>
      <c r="FF559" s="3"/>
      <c r="FG559" s="578"/>
      <c r="FH559" s="3"/>
      <c r="FI559" s="438"/>
      <c r="FJ559" s="3"/>
      <c r="FK559" s="578"/>
      <c r="FL559" s="3"/>
      <c r="FM559" s="438"/>
      <c r="FN559" s="3"/>
      <c r="FO559" s="578"/>
      <c r="FP559" s="3"/>
      <c r="FQ559" s="438"/>
      <c r="FR559" s="3"/>
      <c r="FS559" s="578"/>
      <c r="FT559" s="3"/>
      <c r="FU559" s="438"/>
      <c r="FV559" s="3"/>
      <c r="FW559" s="578"/>
      <c r="FX559" s="3"/>
      <c r="FY559" s="438"/>
      <c r="FZ559" s="3"/>
      <c r="GA559" s="578"/>
      <c r="GB559" s="3"/>
      <c r="GC559" s="438"/>
      <c r="GD559" s="3"/>
      <c r="GE559" s="578"/>
      <c r="GF559" s="3"/>
      <c r="GG559" s="438"/>
      <c r="GH559" s="3"/>
      <c r="GI559" s="578"/>
      <c r="GJ559" s="3"/>
      <c r="GK559" s="438"/>
      <c r="GL559" s="3"/>
      <c r="GM559" s="578"/>
      <c r="GN559" s="3"/>
      <c r="GO559" s="438"/>
      <c r="GP559" s="3"/>
      <c r="GQ559" s="578"/>
      <c r="GR559" s="3"/>
      <c r="GS559" s="438"/>
      <c r="GT559" s="3"/>
      <c r="GU559" s="578"/>
      <c r="GV559" s="3"/>
      <c r="GW559" s="438"/>
      <c r="GX559" s="3"/>
      <c r="GY559" s="578"/>
      <c r="GZ559" s="3"/>
      <c r="HA559" s="438"/>
      <c r="HB559" s="3"/>
      <c r="HC559" s="578"/>
      <c r="HD559" s="3"/>
      <c r="HE559" s="438"/>
      <c r="HF559" s="3"/>
      <c r="HG559" s="578"/>
      <c r="HH559" s="3"/>
      <c r="HI559" s="438"/>
      <c r="HJ559" s="3"/>
      <c r="HK559" s="578"/>
      <c r="HL559" s="3"/>
      <c r="HM559" s="438"/>
      <c r="HN559" s="3"/>
      <c r="HO559" s="578"/>
      <c r="HP559" s="3"/>
      <c r="HQ559" s="438"/>
      <c r="HR559" s="3"/>
      <c r="HS559" s="578"/>
      <c r="HT559" s="3"/>
      <c r="HU559" s="438"/>
      <c r="HV559" s="3"/>
      <c r="HW559" s="578"/>
      <c r="HX559" s="3"/>
      <c r="HY559" s="438"/>
      <c r="HZ559" s="3"/>
      <c r="IA559" s="578"/>
      <c r="IB559" s="3"/>
      <c r="IC559" s="438"/>
      <c r="ID559" s="3"/>
      <c r="IE559" s="578"/>
      <c r="IF559" s="3"/>
      <c r="IG559" s="438"/>
      <c r="IH559" s="3"/>
      <c r="II559" s="578"/>
      <c r="IJ559" s="3"/>
      <c r="IK559" s="438"/>
      <c r="IL559" s="3"/>
      <c r="IM559" s="578"/>
      <c r="IN559" s="3"/>
      <c r="IO559" s="438"/>
      <c r="IP559" s="3"/>
      <c r="IQ559" s="578"/>
      <c r="IR559" s="3"/>
      <c r="IS559" s="438"/>
      <c r="IT559" s="3"/>
      <c r="IU559" s="578"/>
      <c r="IV559" s="3"/>
      <c r="IW559" s="438"/>
      <c r="IX559" s="3"/>
      <c r="IY559" s="578"/>
      <c r="IZ559" s="3"/>
      <c r="JA559" s="438"/>
      <c r="JB559" s="3"/>
      <c r="JC559" s="578"/>
      <c r="JD559" s="3"/>
      <c r="JE559" s="438"/>
      <c r="JF559" s="3"/>
      <c r="JG559" s="578"/>
      <c r="JH559" s="3"/>
      <c r="JI559" s="438"/>
      <c r="JJ559" s="3"/>
      <c r="JK559" s="578"/>
      <c r="JL559" s="3"/>
      <c r="JM559" s="438"/>
      <c r="JN559" s="3"/>
      <c r="JO559" s="578"/>
      <c r="JP559" s="3"/>
      <c r="JQ559" s="438"/>
      <c r="JR559" s="3"/>
      <c r="JS559" s="578"/>
      <c r="JT559" s="3"/>
      <c r="JU559" s="438"/>
      <c r="JV559" s="3"/>
      <c r="JW559" s="578"/>
      <c r="JX559" s="3"/>
      <c r="JY559" s="438"/>
      <c r="JZ559" s="3"/>
      <c r="KA559" s="578"/>
      <c r="KB559" s="3"/>
      <c r="KC559" s="438"/>
      <c r="KD559" s="3"/>
      <c r="KE559" s="578"/>
      <c r="KF559" s="3"/>
      <c r="KG559" s="438"/>
      <c r="KH559" s="3"/>
      <c r="KI559" s="578"/>
      <c r="KJ559" s="3"/>
      <c r="KK559" s="438"/>
      <c r="KL559" s="3"/>
      <c r="KM559" s="578"/>
      <c r="KN559" s="3"/>
      <c r="KO559" s="438"/>
      <c r="KP559" s="3"/>
      <c r="KQ559" s="578"/>
      <c r="KR559" s="3"/>
      <c r="KS559" s="438"/>
      <c r="KT559" s="3"/>
      <c r="KU559" s="578"/>
      <c r="KV559" s="3"/>
      <c r="KW559" s="438"/>
      <c r="KX559" s="3"/>
      <c r="KY559" s="578"/>
      <c r="KZ559" s="3"/>
      <c r="LA559" s="438"/>
      <c r="LB559" s="3"/>
      <c r="LC559" s="578"/>
      <c r="LD559" s="3"/>
      <c r="LE559" s="438"/>
      <c r="LF559" s="3"/>
      <c r="LG559" s="578"/>
      <c r="LH559" s="3"/>
      <c r="LI559" s="438"/>
      <c r="LJ559" s="3"/>
      <c r="LK559" s="578"/>
      <c r="LL559" s="3"/>
      <c r="LM559" s="438"/>
      <c r="LN559" s="3"/>
      <c r="LO559" s="578"/>
      <c r="LP559" s="3"/>
      <c r="LQ559" s="438"/>
      <c r="LR559" s="3"/>
      <c r="LS559" s="578"/>
      <c r="LT559" s="3"/>
      <c r="LU559" s="438"/>
      <c r="LV559" s="3"/>
      <c r="LW559" s="578"/>
      <c r="LX559" s="3"/>
      <c r="LY559" s="438"/>
      <c r="LZ559" s="3"/>
      <c r="MA559" s="578"/>
      <c r="MB559" s="3"/>
      <c r="MC559" s="438"/>
      <c r="MD559" s="3"/>
      <c r="ME559" s="578"/>
      <c r="MF559" s="3"/>
      <c r="MG559" s="438"/>
      <c r="MH559" s="3"/>
      <c r="MI559" s="578"/>
      <c r="MJ559" s="3"/>
      <c r="MK559" s="438"/>
      <c r="ML559" s="3"/>
      <c r="MM559" s="578"/>
      <c r="MN559" s="3"/>
      <c r="MO559" s="438"/>
      <c r="MP559" s="3"/>
      <c r="MQ559" s="578"/>
      <c r="MR559" s="3"/>
      <c r="MS559" s="438"/>
      <c r="MT559" s="3"/>
      <c r="MU559" s="578"/>
      <c r="MV559" s="3"/>
      <c r="MW559" s="438"/>
      <c r="MX559" s="3"/>
      <c r="MY559" s="578"/>
      <c r="MZ559" s="3"/>
      <c r="NA559" s="438"/>
      <c r="NB559" s="3"/>
      <c r="NC559" s="578"/>
      <c r="ND559" s="3"/>
      <c r="NE559" s="438"/>
      <c r="NF559" s="3"/>
      <c r="NG559" s="578"/>
      <c r="NH559" s="3"/>
      <c r="NI559" s="438"/>
      <c r="NJ559" s="3"/>
      <c r="NK559" s="578"/>
      <c r="NL559" s="3"/>
      <c r="NM559" s="438"/>
      <c r="NN559" s="3"/>
      <c r="NO559" s="578"/>
      <c r="NP559" s="3"/>
      <c r="NQ559" s="438"/>
      <c r="NR559" s="3"/>
      <c r="NS559" s="578"/>
      <c r="NT559" s="3"/>
      <c r="NU559" s="438"/>
      <c r="NV559" s="3"/>
      <c r="NW559" s="578"/>
      <c r="NX559" s="3"/>
      <c r="NY559" s="438"/>
      <c r="NZ559" s="3"/>
      <c r="OA559" s="578"/>
      <c r="OB559" s="3"/>
      <c r="OC559" s="438"/>
      <c r="OD559" s="3"/>
      <c r="OE559" s="578"/>
      <c r="OF559" s="3"/>
      <c r="OG559" s="438"/>
      <c r="OH559" s="3"/>
      <c r="OI559" s="578"/>
      <c r="OJ559" s="3"/>
      <c r="OK559" s="438"/>
      <c r="OL559" s="3"/>
      <c r="OM559" s="578"/>
      <c r="ON559" s="3"/>
      <c r="OO559" s="438"/>
      <c r="OP559" s="3"/>
      <c r="OQ559" s="578"/>
      <c r="OR559" s="3"/>
      <c r="OS559" s="438"/>
      <c r="OT559" s="3"/>
      <c r="OU559" s="578"/>
      <c r="OV559" s="3"/>
      <c r="OW559" s="438"/>
      <c r="OX559" s="3"/>
      <c r="OY559" s="578"/>
      <c r="OZ559" s="3"/>
      <c r="PA559" s="438"/>
      <c r="PB559" s="3"/>
      <c r="PC559" s="578"/>
      <c r="PD559" s="3"/>
      <c r="PE559" s="438"/>
      <c r="PF559" s="3"/>
      <c r="PG559" s="578"/>
      <c r="PH559" s="3"/>
      <c r="PI559" s="438"/>
      <c r="PJ559" s="3"/>
      <c r="PK559" s="578"/>
      <c r="PL559" s="3"/>
      <c r="PM559" s="438"/>
      <c r="PN559" s="3"/>
      <c r="PO559" s="578"/>
      <c r="PP559" s="3"/>
      <c r="PQ559" s="438"/>
      <c r="PR559" s="3"/>
      <c r="PS559" s="578"/>
      <c r="PT559" s="3"/>
      <c r="PU559" s="438"/>
      <c r="PV559" s="3"/>
      <c r="PW559" s="578"/>
      <c r="PX559" s="3"/>
      <c r="PY559" s="438"/>
      <c r="PZ559" s="3"/>
      <c r="QA559" s="578"/>
      <c r="QB559" s="3"/>
      <c r="QC559" s="438"/>
      <c r="QD559" s="3"/>
      <c r="QE559" s="578"/>
      <c r="QF559" s="3"/>
      <c r="QG559" s="438"/>
      <c r="QH559" s="3"/>
      <c r="QI559" s="578"/>
      <c r="QJ559" s="3"/>
      <c r="QK559" s="438"/>
      <c r="QL559" s="3"/>
      <c r="QM559" s="578"/>
      <c r="QN559" s="3"/>
      <c r="QO559" s="438"/>
      <c r="QP559" s="3"/>
      <c r="QQ559" s="578"/>
      <c r="QR559" s="3"/>
      <c r="QS559" s="438"/>
      <c r="QT559" s="3"/>
      <c r="QU559" s="578"/>
      <c r="QV559" s="3"/>
      <c r="QW559" s="438"/>
      <c r="QX559" s="3"/>
      <c r="QY559" s="578"/>
      <c r="QZ559" s="3"/>
      <c r="RA559" s="438"/>
      <c r="RB559" s="3"/>
      <c r="RC559" s="578"/>
      <c r="RD559" s="3"/>
      <c r="RE559" s="438"/>
      <c r="RF559" s="3"/>
      <c r="RG559" s="578"/>
      <c r="RH559" s="3"/>
      <c r="RI559" s="438"/>
      <c r="RJ559" s="3"/>
      <c r="RK559" s="578"/>
      <c r="RL559" s="3"/>
      <c r="RM559" s="438"/>
      <c r="RN559" s="3"/>
      <c r="RO559" s="578"/>
      <c r="RP559" s="3"/>
      <c r="RQ559" s="438"/>
      <c r="RR559" s="3"/>
      <c r="RS559" s="578"/>
      <c r="RT559" s="3"/>
      <c r="RU559" s="438"/>
      <c r="RV559" s="3"/>
      <c r="RW559" s="578"/>
      <c r="RX559" s="3"/>
      <c r="RY559" s="438"/>
      <c r="RZ559" s="3"/>
      <c r="SA559" s="578"/>
      <c r="SB559" s="3"/>
      <c r="SC559" s="438"/>
      <c r="SD559" s="3"/>
      <c r="SE559" s="578"/>
      <c r="SF559" s="3"/>
      <c r="SG559" s="438"/>
      <c r="SH559" s="3"/>
      <c r="SI559" s="578"/>
      <c r="SJ559" s="3"/>
      <c r="SK559" s="438"/>
      <c r="SL559" s="3"/>
      <c r="SM559" s="578"/>
      <c r="SN559" s="3"/>
      <c r="SO559" s="438"/>
      <c r="SP559" s="3"/>
      <c r="SQ559" s="578"/>
      <c r="SR559" s="3"/>
      <c r="SS559" s="438"/>
      <c r="ST559" s="3"/>
      <c r="SU559" s="578"/>
      <c r="SV559" s="3"/>
      <c r="SW559" s="438"/>
      <c r="SX559" s="3"/>
      <c r="SY559" s="578"/>
      <c r="SZ559" s="3"/>
      <c r="TA559" s="438"/>
      <c r="TB559" s="3"/>
      <c r="TC559" s="578"/>
      <c r="TD559" s="3"/>
      <c r="TE559" s="438"/>
      <c r="TF559" s="3"/>
      <c r="TG559" s="578"/>
      <c r="TH559" s="3"/>
      <c r="TI559" s="438"/>
      <c r="TJ559" s="3"/>
      <c r="TK559" s="578"/>
      <c r="TL559" s="3"/>
      <c r="TM559" s="438"/>
      <c r="TN559" s="3"/>
      <c r="TO559" s="578"/>
      <c r="TP559" s="3"/>
      <c r="TQ559" s="438"/>
      <c r="TR559" s="3"/>
      <c r="TS559" s="578"/>
      <c r="TT559" s="3"/>
      <c r="TU559" s="438"/>
      <c r="TV559" s="3"/>
      <c r="TW559" s="578"/>
      <c r="TX559" s="3"/>
      <c r="TY559" s="438"/>
      <c r="TZ559" s="3"/>
      <c r="UA559" s="578"/>
      <c r="UB559" s="3"/>
      <c r="UC559" s="438"/>
      <c r="UD559" s="3"/>
      <c r="UE559" s="578"/>
      <c r="UF559" s="3"/>
      <c r="UG559" s="438"/>
      <c r="UH559" s="3"/>
      <c r="UI559" s="578"/>
      <c r="UJ559" s="3"/>
      <c r="UK559" s="438"/>
      <c r="UL559" s="3"/>
      <c r="UM559" s="578"/>
      <c r="UN559" s="3"/>
      <c r="UO559" s="438"/>
      <c r="UP559" s="3"/>
      <c r="UQ559" s="578"/>
      <c r="UR559" s="3"/>
      <c r="US559" s="438"/>
      <c r="UT559" s="3"/>
      <c r="UU559" s="578"/>
      <c r="UV559" s="3"/>
      <c r="UW559" s="438"/>
      <c r="UX559" s="3"/>
      <c r="UY559" s="578"/>
      <c r="UZ559" s="3"/>
      <c r="VA559" s="438"/>
      <c r="VB559" s="3"/>
      <c r="VC559" s="578"/>
      <c r="VD559" s="3"/>
      <c r="VE559" s="438"/>
      <c r="VF559" s="3"/>
      <c r="VG559" s="578"/>
      <c r="VH559" s="3"/>
      <c r="VI559" s="438"/>
      <c r="VJ559" s="3"/>
      <c r="VK559" s="578"/>
      <c r="VL559" s="3"/>
      <c r="VM559" s="438"/>
      <c r="VN559" s="3"/>
      <c r="VO559" s="578"/>
      <c r="VP559" s="3"/>
      <c r="VQ559" s="438"/>
      <c r="VR559" s="3"/>
      <c r="VS559" s="578"/>
      <c r="VT559" s="3"/>
      <c r="VU559" s="438"/>
      <c r="VV559" s="3"/>
      <c r="VW559" s="578"/>
      <c r="VX559" s="3"/>
      <c r="VY559" s="438"/>
      <c r="VZ559" s="3"/>
      <c r="WA559" s="578"/>
      <c r="WB559" s="3"/>
      <c r="WC559" s="438"/>
      <c r="WD559" s="3"/>
      <c r="WE559" s="578"/>
      <c r="WF559" s="3"/>
      <c r="WG559" s="438"/>
      <c r="WH559" s="3"/>
      <c r="WI559" s="578"/>
      <c r="WJ559" s="3"/>
      <c r="WK559" s="438"/>
      <c r="WL559" s="3"/>
      <c r="WM559" s="578"/>
      <c r="WN559" s="3"/>
      <c r="WO559" s="438"/>
      <c r="WP559" s="3"/>
      <c r="WQ559" s="578"/>
      <c r="WR559" s="3"/>
      <c r="WS559" s="438"/>
      <c r="WT559" s="3"/>
      <c r="WU559" s="578"/>
      <c r="WV559" s="3"/>
      <c r="WW559" s="438"/>
      <c r="WX559" s="3"/>
      <c r="WY559" s="578"/>
      <c r="WZ559" s="3"/>
      <c r="XA559" s="438"/>
      <c r="XB559" s="3"/>
      <c r="XC559" s="578"/>
      <c r="XD559" s="3"/>
      <c r="XE559" s="438"/>
      <c r="XF559" s="3"/>
      <c r="XG559" s="578"/>
      <c r="XH559" s="3"/>
      <c r="XI559" s="438"/>
      <c r="XJ559" s="3"/>
      <c r="XK559" s="578"/>
      <c r="XL559" s="3"/>
      <c r="XM559" s="438"/>
      <c r="XN559" s="3"/>
      <c r="XO559" s="578"/>
      <c r="XP559" s="3"/>
      <c r="XQ559" s="438"/>
      <c r="XR559" s="3"/>
      <c r="XS559" s="578"/>
      <c r="XT559" s="3"/>
      <c r="XU559" s="438"/>
      <c r="XV559" s="3"/>
      <c r="XW559" s="578"/>
      <c r="XX559" s="3"/>
      <c r="XY559" s="438"/>
      <c r="XZ559" s="3"/>
      <c r="YA559" s="578"/>
      <c r="YB559" s="3"/>
      <c r="YC559" s="438"/>
      <c r="YD559" s="3"/>
      <c r="YE559" s="578"/>
      <c r="YF559" s="3"/>
      <c r="YG559" s="438"/>
      <c r="YH559" s="3"/>
      <c r="YI559" s="578"/>
      <c r="YJ559" s="3"/>
      <c r="YK559" s="438"/>
      <c r="YL559" s="3"/>
      <c r="YM559" s="578"/>
      <c r="YN559" s="3"/>
      <c r="YO559" s="438"/>
      <c r="YP559" s="3"/>
      <c r="YQ559" s="578"/>
      <c r="YR559" s="3"/>
      <c r="YS559" s="438"/>
      <c r="YT559" s="3"/>
      <c r="YU559" s="578"/>
      <c r="YV559" s="3"/>
      <c r="YW559" s="438"/>
      <c r="YX559" s="3"/>
      <c r="YY559" s="578"/>
      <c r="YZ559" s="3"/>
      <c r="ZA559" s="438"/>
      <c r="ZB559" s="3"/>
      <c r="ZC559" s="578"/>
      <c r="ZD559" s="3"/>
      <c r="ZE559" s="438"/>
      <c r="ZF559" s="3"/>
      <c r="ZG559" s="578"/>
      <c r="ZH559" s="3"/>
      <c r="ZI559" s="438"/>
      <c r="ZJ559" s="3"/>
      <c r="ZK559" s="578"/>
      <c r="ZL559" s="3"/>
      <c r="ZM559" s="438"/>
      <c r="ZN559" s="3"/>
      <c r="ZO559" s="578"/>
      <c r="ZP559" s="3"/>
      <c r="ZQ559" s="438"/>
      <c r="ZR559" s="3"/>
      <c r="ZS559" s="578"/>
      <c r="ZT559" s="3"/>
      <c r="ZU559" s="438"/>
      <c r="ZV559" s="3"/>
      <c r="ZW559" s="578"/>
      <c r="ZX559" s="3"/>
      <c r="ZY559" s="438"/>
      <c r="ZZ559" s="3"/>
      <c r="AAA559" s="578"/>
      <c r="AAB559" s="3"/>
      <c r="AAC559" s="438"/>
      <c r="AAD559" s="3"/>
      <c r="AAE559" s="578"/>
      <c r="AAF559" s="3"/>
      <c r="AAG559" s="438"/>
      <c r="AAH559" s="3"/>
      <c r="AAI559" s="578"/>
      <c r="AAJ559" s="3"/>
      <c r="AAK559" s="438"/>
      <c r="AAL559" s="3"/>
      <c r="AAM559" s="578"/>
      <c r="AAN559" s="3"/>
      <c r="AAO559" s="438"/>
      <c r="AAP559" s="3"/>
      <c r="AAQ559" s="578"/>
      <c r="AAR559" s="3"/>
      <c r="AAS559" s="438"/>
      <c r="AAT559" s="3"/>
      <c r="AAU559" s="578"/>
      <c r="AAV559" s="3"/>
      <c r="AAW559" s="438"/>
      <c r="AAX559" s="3"/>
      <c r="AAY559" s="578"/>
      <c r="AAZ559" s="3"/>
      <c r="ABA559" s="438"/>
      <c r="ABB559" s="3"/>
      <c r="ABC559" s="578"/>
      <c r="ABD559" s="3"/>
      <c r="ABE559" s="438"/>
      <c r="ABF559" s="3"/>
      <c r="ABG559" s="578"/>
      <c r="ABH559" s="3"/>
      <c r="ABI559" s="438"/>
      <c r="ABJ559" s="3"/>
      <c r="ABK559" s="578"/>
      <c r="ABL559" s="3"/>
      <c r="ABM559" s="438"/>
      <c r="ABN559" s="3"/>
      <c r="ABO559" s="578"/>
      <c r="ABP559" s="3"/>
      <c r="ABQ559" s="438"/>
      <c r="ABR559" s="3"/>
      <c r="ABS559" s="578"/>
      <c r="ABT559" s="3"/>
      <c r="ABU559" s="438"/>
      <c r="ABV559" s="3"/>
      <c r="ABW559" s="578"/>
      <c r="ABX559" s="3"/>
      <c r="ABY559" s="438"/>
      <c r="ABZ559" s="3"/>
      <c r="ACA559" s="578"/>
      <c r="ACB559" s="3"/>
      <c r="ACC559" s="438"/>
      <c r="ACD559" s="3"/>
      <c r="ACE559" s="578"/>
      <c r="ACF559" s="3"/>
      <c r="ACG559" s="438"/>
      <c r="ACH559" s="3"/>
      <c r="ACI559" s="578"/>
      <c r="ACJ559" s="3"/>
      <c r="ACK559" s="438"/>
      <c r="ACL559" s="3"/>
      <c r="ACM559" s="578"/>
      <c r="ACN559" s="3"/>
      <c r="ACO559" s="438"/>
      <c r="ACP559" s="3"/>
      <c r="ACQ559" s="578"/>
      <c r="ACR559" s="3"/>
      <c r="ACS559" s="438"/>
      <c r="ACT559" s="3"/>
      <c r="ACU559" s="578"/>
      <c r="ACV559" s="3"/>
      <c r="ACW559" s="438"/>
      <c r="ACX559" s="3"/>
      <c r="ACY559" s="578"/>
      <c r="ACZ559" s="3"/>
      <c r="ADA559" s="438"/>
      <c r="ADB559" s="3"/>
      <c r="ADC559" s="578"/>
      <c r="ADD559" s="3"/>
      <c r="ADE559" s="438"/>
      <c r="ADF559" s="3"/>
      <c r="ADG559" s="578"/>
      <c r="ADH559" s="3"/>
      <c r="ADI559" s="438"/>
      <c r="ADJ559" s="3"/>
      <c r="ADK559" s="578"/>
      <c r="ADL559" s="3"/>
      <c r="ADM559" s="438"/>
      <c r="ADN559" s="3"/>
      <c r="ADO559" s="578"/>
      <c r="ADP559" s="3"/>
      <c r="ADQ559" s="438"/>
      <c r="ADR559" s="3"/>
      <c r="ADS559" s="578"/>
      <c r="ADT559" s="3"/>
      <c r="ADU559" s="438"/>
      <c r="ADV559" s="3"/>
      <c r="ADW559" s="578"/>
      <c r="ADX559" s="3"/>
      <c r="ADY559" s="438"/>
      <c r="ADZ559" s="3"/>
      <c r="AEA559" s="578"/>
      <c r="AEB559" s="3"/>
      <c r="AEC559" s="438"/>
      <c r="AED559" s="3"/>
      <c r="AEE559" s="578"/>
      <c r="AEF559" s="3"/>
      <c r="AEG559" s="438"/>
      <c r="AEH559" s="3"/>
      <c r="AEI559" s="578"/>
      <c r="AEJ559" s="3"/>
      <c r="AEK559" s="438"/>
      <c r="AEL559" s="3"/>
      <c r="AEM559" s="578"/>
      <c r="AEN559" s="3"/>
      <c r="AEO559" s="438"/>
      <c r="AEP559" s="3"/>
      <c r="AEQ559" s="578"/>
      <c r="AER559" s="3"/>
      <c r="AES559" s="438"/>
      <c r="AET559" s="3"/>
      <c r="AEU559" s="578"/>
      <c r="AEV559" s="3"/>
      <c r="AEW559" s="438"/>
      <c r="AEX559" s="3"/>
      <c r="AEY559" s="578"/>
      <c r="AEZ559" s="3"/>
      <c r="AFA559" s="438"/>
      <c r="AFB559" s="3"/>
      <c r="AFC559" s="578"/>
      <c r="AFD559" s="3"/>
      <c r="AFE559" s="438"/>
      <c r="AFF559" s="3"/>
      <c r="AFG559" s="578"/>
      <c r="AFH559" s="3"/>
      <c r="AFI559" s="438"/>
      <c r="AFJ559" s="3"/>
      <c r="AFK559" s="578"/>
      <c r="AFL559" s="3"/>
      <c r="AFM559" s="438"/>
      <c r="AFN559" s="3"/>
      <c r="AFO559" s="578"/>
      <c r="AFP559" s="3"/>
      <c r="AFQ559" s="438"/>
      <c r="AFR559" s="3"/>
      <c r="AFS559" s="578"/>
      <c r="AFT559" s="3"/>
      <c r="AFU559" s="438"/>
      <c r="AFV559" s="3"/>
      <c r="AFW559" s="578"/>
      <c r="AFX559" s="3"/>
      <c r="AFY559" s="438"/>
      <c r="AFZ559" s="3"/>
      <c r="AGA559" s="578"/>
      <c r="AGB559" s="3"/>
      <c r="AGC559" s="438"/>
      <c r="AGD559" s="3"/>
      <c r="AGE559" s="578"/>
      <c r="AGF559" s="3"/>
      <c r="AGG559" s="438"/>
      <c r="AGH559" s="3"/>
      <c r="AGI559" s="578"/>
      <c r="AGJ559" s="3"/>
      <c r="AGK559" s="438"/>
      <c r="AGL559" s="3"/>
      <c r="AGM559" s="578"/>
      <c r="AGN559" s="3"/>
      <c r="AGO559" s="438"/>
      <c r="AGP559" s="3"/>
      <c r="AGQ559" s="578"/>
      <c r="AGR559" s="3"/>
      <c r="AGS559" s="438"/>
      <c r="AGT559" s="3"/>
      <c r="AGU559" s="578"/>
      <c r="AGV559" s="3"/>
      <c r="AGW559" s="438"/>
      <c r="AGX559" s="3"/>
      <c r="AGY559" s="578"/>
      <c r="AGZ559" s="3"/>
      <c r="AHA559" s="438"/>
      <c r="AHB559" s="3"/>
      <c r="AHC559" s="578"/>
      <c r="AHD559" s="3"/>
      <c r="AHE559" s="438"/>
      <c r="AHF559" s="3"/>
      <c r="AHG559" s="578"/>
      <c r="AHH559" s="3"/>
      <c r="AHI559" s="438"/>
      <c r="AHJ559" s="3"/>
      <c r="AHK559" s="578"/>
      <c r="AHL559" s="3"/>
      <c r="AHM559" s="438"/>
      <c r="AHN559" s="3"/>
      <c r="AHO559" s="578"/>
      <c r="AHP559" s="3"/>
      <c r="AHQ559" s="438"/>
      <c r="AHR559" s="3"/>
      <c r="AHS559" s="578"/>
      <c r="AHT559" s="3"/>
      <c r="AHU559" s="438"/>
      <c r="AHV559" s="3"/>
      <c r="AHW559" s="578"/>
      <c r="AHX559" s="3"/>
      <c r="AHY559" s="438"/>
      <c r="AHZ559" s="3"/>
      <c r="AIA559" s="578"/>
      <c r="AIB559" s="3"/>
      <c r="AIC559" s="438"/>
      <c r="AID559" s="3"/>
      <c r="AIE559" s="578"/>
      <c r="AIF559" s="3"/>
      <c r="AIG559" s="438"/>
      <c r="AIH559" s="3"/>
      <c r="AII559" s="578"/>
      <c r="AIJ559" s="3"/>
      <c r="AIK559" s="438"/>
      <c r="AIL559" s="3"/>
      <c r="AIM559" s="578"/>
      <c r="AIN559" s="3"/>
      <c r="AIO559" s="438"/>
      <c r="AIP559" s="3"/>
      <c r="AIQ559" s="578"/>
      <c r="AIR559" s="3"/>
      <c r="AIS559" s="438"/>
      <c r="AIT559" s="3"/>
      <c r="AIU559" s="578"/>
      <c r="AIV559" s="3"/>
      <c r="AIW559" s="438"/>
      <c r="AIX559" s="3"/>
      <c r="AIY559" s="578"/>
      <c r="AIZ559" s="3"/>
      <c r="AJA559" s="438"/>
      <c r="AJB559" s="3"/>
      <c r="AJC559" s="578"/>
      <c r="AJD559" s="3"/>
      <c r="AJE559" s="438"/>
      <c r="AJF559" s="3"/>
      <c r="AJG559" s="578"/>
      <c r="AJH559" s="3"/>
      <c r="AJI559" s="438"/>
      <c r="AJJ559" s="3"/>
      <c r="AJK559" s="578"/>
      <c r="AJL559" s="3"/>
      <c r="AJM559" s="438"/>
      <c r="AJN559" s="3"/>
      <c r="AJO559" s="578"/>
      <c r="AJP559" s="3"/>
      <c r="AJQ559" s="438"/>
      <c r="AJR559" s="3"/>
      <c r="AJS559" s="578"/>
      <c r="AJT559" s="3"/>
      <c r="AJU559" s="438"/>
      <c r="AJV559" s="3"/>
      <c r="AJW559" s="578"/>
      <c r="AJX559" s="3"/>
      <c r="AJY559" s="438"/>
      <c r="AJZ559" s="3"/>
      <c r="AKA559" s="578"/>
      <c r="AKB559" s="3"/>
      <c r="AKC559" s="438"/>
      <c r="AKD559" s="3"/>
      <c r="AKE559" s="578"/>
      <c r="AKF559" s="3"/>
      <c r="AKG559" s="438"/>
      <c r="AKH559" s="3"/>
      <c r="AKI559" s="578"/>
      <c r="AKJ559" s="3"/>
      <c r="AKK559" s="438"/>
      <c r="AKL559" s="3"/>
      <c r="AKM559" s="578"/>
      <c r="AKN559" s="3"/>
      <c r="AKO559" s="438"/>
      <c r="AKP559" s="3"/>
      <c r="AKQ559" s="578"/>
      <c r="AKR559" s="3"/>
      <c r="AKS559" s="438"/>
      <c r="AKT559" s="3"/>
      <c r="AKU559" s="578"/>
      <c r="AKV559" s="3"/>
      <c r="AKW559" s="438"/>
      <c r="AKX559" s="3"/>
      <c r="AKY559" s="578"/>
      <c r="AKZ559" s="3"/>
      <c r="ALA559" s="438"/>
      <c r="ALB559" s="3"/>
      <c r="ALC559" s="578"/>
      <c r="ALD559" s="3"/>
      <c r="ALE559" s="438"/>
      <c r="ALF559" s="3"/>
      <c r="ALG559" s="578"/>
      <c r="ALH559" s="3"/>
      <c r="ALI559" s="438"/>
      <c r="ALJ559" s="3"/>
      <c r="ALK559" s="578"/>
      <c r="ALL559" s="3"/>
      <c r="ALM559" s="438"/>
      <c r="ALN559" s="3"/>
      <c r="ALO559" s="578"/>
      <c r="ALP559" s="3"/>
      <c r="ALQ559" s="438"/>
      <c r="ALR559" s="3"/>
      <c r="ALS559" s="578"/>
      <c r="ALT559" s="3"/>
      <c r="ALU559" s="438"/>
      <c r="ALV559" s="3"/>
      <c r="ALW559" s="578"/>
      <c r="ALX559" s="3"/>
      <c r="ALY559" s="438"/>
      <c r="ALZ559" s="3"/>
      <c r="AMA559" s="578"/>
      <c r="AMB559" s="3"/>
      <c r="AMC559" s="438"/>
      <c r="AMD559" s="3"/>
      <c r="AME559" s="578"/>
      <c r="AMF559" s="3"/>
      <c r="AMG559" s="438"/>
      <c r="AMH559" s="3"/>
      <c r="AMI559" s="578"/>
      <c r="AMJ559" s="3"/>
      <c r="AMK559" s="438"/>
      <c r="AML559" s="3"/>
      <c r="AMM559" s="578"/>
      <c r="AMN559" s="3"/>
      <c r="AMO559" s="438"/>
      <c r="AMP559" s="3"/>
      <c r="AMQ559" s="578"/>
      <c r="AMR559" s="3"/>
      <c r="AMS559" s="438"/>
      <c r="AMT559" s="3"/>
      <c r="AMU559" s="578"/>
      <c r="AMV559" s="3"/>
      <c r="AMW559" s="438"/>
      <c r="AMX559" s="3"/>
      <c r="AMY559" s="578"/>
      <c r="AMZ559" s="3"/>
      <c r="ANA559" s="438"/>
      <c r="ANB559" s="3"/>
      <c r="ANC559" s="578"/>
      <c r="AND559" s="3"/>
      <c r="ANE559" s="438"/>
      <c r="ANF559" s="3"/>
      <c r="ANG559" s="578"/>
      <c r="ANH559" s="3"/>
      <c r="ANI559" s="438"/>
      <c r="ANJ559" s="3"/>
      <c r="ANK559" s="578"/>
      <c r="ANL559" s="3"/>
      <c r="ANM559" s="438"/>
      <c r="ANN559" s="3"/>
      <c r="ANO559" s="578"/>
      <c r="ANP559" s="3"/>
      <c r="ANQ559" s="438"/>
      <c r="ANR559" s="3"/>
      <c r="ANS559" s="578"/>
      <c r="ANT559" s="3"/>
      <c r="ANU559" s="438"/>
      <c r="ANV559" s="3"/>
      <c r="ANW559" s="578"/>
      <c r="ANX559" s="3"/>
      <c r="ANY559" s="438"/>
      <c r="ANZ559" s="3"/>
      <c r="AOA559" s="578"/>
      <c r="AOB559" s="3"/>
      <c r="AOC559" s="438"/>
      <c r="AOD559" s="3"/>
      <c r="AOE559" s="578"/>
      <c r="AOF559" s="3"/>
      <c r="AOG559" s="438"/>
      <c r="AOH559" s="3"/>
      <c r="AOI559" s="578"/>
      <c r="AOJ559" s="3"/>
      <c r="AOK559" s="438"/>
      <c r="AOL559" s="3"/>
      <c r="AOM559" s="578"/>
      <c r="AON559" s="3"/>
      <c r="AOO559" s="438"/>
      <c r="AOP559" s="3"/>
      <c r="AOQ559" s="578"/>
      <c r="AOR559" s="3"/>
      <c r="AOS559" s="438"/>
      <c r="AOT559" s="3"/>
      <c r="AOU559" s="578"/>
      <c r="AOV559" s="3"/>
      <c r="AOW559" s="438"/>
      <c r="AOX559" s="3"/>
      <c r="AOY559" s="578"/>
      <c r="AOZ559" s="3"/>
      <c r="APA559" s="438"/>
      <c r="APB559" s="3"/>
      <c r="APC559" s="578"/>
      <c r="APD559" s="3"/>
      <c r="APE559" s="438"/>
      <c r="APF559" s="3"/>
      <c r="APG559" s="578"/>
      <c r="APH559" s="3"/>
      <c r="API559" s="438"/>
      <c r="APJ559" s="3"/>
      <c r="APK559" s="578"/>
      <c r="APL559" s="3"/>
      <c r="APM559" s="438"/>
      <c r="APN559" s="3"/>
      <c r="APO559" s="578"/>
      <c r="APP559" s="3"/>
      <c r="APQ559" s="438"/>
      <c r="APR559" s="3"/>
      <c r="APS559" s="578"/>
      <c r="APT559" s="3"/>
      <c r="APU559" s="438"/>
      <c r="APV559" s="3"/>
      <c r="APW559" s="578"/>
      <c r="APX559" s="3"/>
      <c r="APY559" s="438"/>
      <c r="APZ559" s="3"/>
      <c r="AQA559" s="578"/>
      <c r="AQB559" s="3"/>
      <c r="AQC559" s="438"/>
      <c r="AQD559" s="3"/>
      <c r="AQE559" s="578"/>
      <c r="AQF559" s="3"/>
      <c r="AQG559" s="438"/>
      <c r="AQH559" s="3"/>
      <c r="AQI559" s="578"/>
      <c r="AQJ559" s="3"/>
      <c r="AQK559" s="438"/>
      <c r="AQL559" s="3"/>
      <c r="AQM559" s="578"/>
      <c r="AQN559" s="3"/>
      <c r="AQO559" s="438"/>
      <c r="AQP559" s="3"/>
      <c r="AQQ559" s="578"/>
      <c r="AQR559" s="3"/>
      <c r="AQS559" s="438"/>
      <c r="AQT559" s="3"/>
      <c r="AQU559" s="578"/>
      <c r="AQV559" s="3"/>
      <c r="AQW559" s="438"/>
      <c r="AQX559" s="3"/>
      <c r="AQY559" s="578"/>
      <c r="AQZ559" s="3"/>
      <c r="ARA559" s="438"/>
      <c r="ARB559" s="3"/>
      <c r="ARC559" s="578"/>
      <c r="ARD559" s="3"/>
      <c r="ARE559" s="438"/>
      <c r="ARF559" s="3"/>
      <c r="ARG559" s="578"/>
      <c r="ARH559" s="3"/>
      <c r="ARI559" s="438"/>
      <c r="ARJ559" s="3"/>
      <c r="ARK559" s="578"/>
      <c r="ARL559" s="3"/>
      <c r="ARM559" s="438"/>
      <c r="ARN559" s="3"/>
      <c r="ARO559" s="578"/>
      <c r="ARP559" s="3"/>
      <c r="ARQ559" s="438"/>
      <c r="ARR559" s="3"/>
      <c r="ARS559" s="578"/>
      <c r="ART559" s="3"/>
      <c r="ARU559" s="438"/>
      <c r="ARV559" s="3"/>
      <c r="ARW559" s="578"/>
      <c r="ARX559" s="3"/>
      <c r="ARY559" s="438"/>
      <c r="ARZ559" s="3"/>
      <c r="ASA559" s="578"/>
      <c r="ASB559" s="3"/>
      <c r="ASC559" s="438"/>
      <c r="ASD559" s="3"/>
      <c r="ASE559" s="578"/>
      <c r="ASF559" s="3"/>
      <c r="ASG559" s="438"/>
      <c r="ASH559" s="3"/>
      <c r="ASI559" s="578"/>
      <c r="ASJ559" s="3"/>
      <c r="ASK559" s="438"/>
      <c r="ASL559" s="3"/>
      <c r="ASM559" s="578"/>
      <c r="ASN559" s="3"/>
      <c r="ASO559" s="438"/>
      <c r="ASP559" s="3"/>
      <c r="ASQ559" s="578"/>
      <c r="ASR559" s="3"/>
      <c r="ASS559" s="438"/>
      <c r="AST559" s="3"/>
      <c r="ASU559" s="578"/>
      <c r="ASV559" s="3"/>
      <c r="ASW559" s="438"/>
      <c r="ASX559" s="3"/>
      <c r="ASY559" s="578"/>
      <c r="ASZ559" s="3"/>
      <c r="ATA559" s="438"/>
      <c r="ATB559" s="3"/>
      <c r="ATC559" s="578"/>
      <c r="ATD559" s="3"/>
      <c r="ATE559" s="438"/>
      <c r="ATF559" s="3"/>
      <c r="ATG559" s="578"/>
      <c r="ATH559" s="3"/>
      <c r="ATI559" s="438"/>
      <c r="ATJ559" s="3"/>
      <c r="ATK559" s="578"/>
      <c r="ATL559" s="3"/>
      <c r="ATM559" s="438"/>
      <c r="ATN559" s="3"/>
      <c r="ATO559" s="578"/>
      <c r="ATP559" s="3"/>
      <c r="ATQ559" s="438"/>
      <c r="ATR559" s="3"/>
      <c r="ATS559" s="578"/>
      <c r="ATT559" s="3"/>
      <c r="ATU559" s="438"/>
      <c r="ATV559" s="3"/>
      <c r="ATW559" s="578"/>
      <c r="ATX559" s="3"/>
      <c r="ATY559" s="438"/>
      <c r="ATZ559" s="3"/>
      <c r="AUA559" s="578"/>
      <c r="AUB559" s="3"/>
      <c r="AUC559" s="438"/>
      <c r="AUD559" s="3"/>
      <c r="AUE559" s="578"/>
      <c r="AUF559" s="3"/>
      <c r="AUG559" s="438"/>
      <c r="AUH559" s="3"/>
      <c r="AUI559" s="578"/>
      <c r="AUJ559" s="3"/>
      <c r="AUK559" s="438"/>
      <c r="AUL559" s="3"/>
      <c r="AUM559" s="578"/>
      <c r="AUN559" s="3"/>
      <c r="AUO559" s="438"/>
      <c r="AUP559" s="3"/>
      <c r="AUQ559" s="578"/>
      <c r="AUR559" s="3"/>
      <c r="AUS559" s="438"/>
      <c r="AUT559" s="3"/>
      <c r="AUU559" s="578"/>
      <c r="AUV559" s="3"/>
      <c r="AUW559" s="438"/>
      <c r="AUX559" s="3"/>
      <c r="AUY559" s="578"/>
      <c r="AUZ559" s="3"/>
      <c r="AVA559" s="438"/>
      <c r="AVB559" s="3"/>
      <c r="AVC559" s="578"/>
      <c r="AVD559" s="3"/>
      <c r="AVE559" s="438"/>
      <c r="AVF559" s="3"/>
      <c r="AVG559" s="578"/>
      <c r="AVH559" s="3"/>
      <c r="AVI559" s="438"/>
      <c r="AVJ559" s="3"/>
      <c r="AVK559" s="578"/>
      <c r="AVL559" s="3"/>
      <c r="AVM559" s="438"/>
      <c r="AVN559" s="3"/>
      <c r="AVO559" s="578"/>
      <c r="AVP559" s="3"/>
      <c r="AVQ559" s="438"/>
      <c r="AVR559" s="3"/>
      <c r="AVS559" s="578"/>
      <c r="AVT559" s="3"/>
      <c r="AVU559" s="438"/>
      <c r="AVV559" s="3"/>
      <c r="AVW559" s="578"/>
      <c r="AVX559" s="3"/>
      <c r="AVY559" s="438"/>
      <c r="AVZ559" s="3"/>
      <c r="AWA559" s="578"/>
      <c r="AWB559" s="3"/>
      <c r="AWC559" s="438"/>
      <c r="AWD559" s="3"/>
      <c r="AWE559" s="578"/>
      <c r="AWF559" s="3"/>
      <c r="AWG559" s="438"/>
      <c r="AWH559" s="3"/>
      <c r="AWI559" s="578"/>
      <c r="AWJ559" s="3"/>
      <c r="AWK559" s="438"/>
      <c r="AWL559" s="3"/>
      <c r="AWM559" s="578"/>
      <c r="AWN559" s="3"/>
      <c r="AWO559" s="438"/>
      <c r="AWP559" s="3"/>
      <c r="AWQ559" s="578"/>
      <c r="AWR559" s="3"/>
      <c r="AWS559" s="438"/>
      <c r="AWT559" s="3"/>
      <c r="AWU559" s="578"/>
      <c r="AWV559" s="3"/>
      <c r="AWW559" s="438"/>
      <c r="AWX559" s="3"/>
      <c r="AWY559" s="578"/>
      <c r="AWZ559" s="3"/>
      <c r="AXA559" s="438"/>
      <c r="AXB559" s="3"/>
      <c r="AXC559" s="578"/>
      <c r="AXD559" s="3"/>
      <c r="AXE559" s="438"/>
      <c r="AXF559" s="3"/>
      <c r="AXG559" s="578"/>
      <c r="AXH559" s="3"/>
      <c r="AXI559" s="438"/>
      <c r="AXJ559" s="3"/>
      <c r="AXK559" s="578"/>
      <c r="AXL559" s="3"/>
      <c r="AXM559" s="438"/>
      <c r="AXN559" s="3"/>
      <c r="AXO559" s="578"/>
      <c r="AXP559" s="3"/>
      <c r="AXQ559" s="438"/>
      <c r="AXR559" s="3"/>
      <c r="AXS559" s="578"/>
      <c r="AXT559" s="3"/>
      <c r="AXU559" s="438"/>
      <c r="AXV559" s="3"/>
      <c r="AXW559" s="578"/>
      <c r="AXX559" s="3"/>
      <c r="AXY559" s="438"/>
      <c r="AXZ559" s="3"/>
      <c r="AYA559" s="578"/>
      <c r="AYB559" s="3"/>
      <c r="AYC559" s="438"/>
      <c r="AYD559" s="3"/>
      <c r="AYE559" s="578"/>
      <c r="AYF559" s="3"/>
      <c r="AYG559" s="438"/>
      <c r="AYH559" s="3"/>
      <c r="AYI559" s="578"/>
      <c r="AYJ559" s="3"/>
      <c r="AYK559" s="438"/>
      <c r="AYL559" s="3"/>
      <c r="AYM559" s="578"/>
      <c r="AYN559" s="3"/>
      <c r="AYO559" s="438"/>
      <c r="AYP559" s="3"/>
      <c r="AYQ559" s="578"/>
      <c r="AYR559" s="3"/>
      <c r="AYS559" s="438"/>
      <c r="AYT559" s="3"/>
      <c r="AYU559" s="578"/>
      <c r="AYV559" s="3"/>
      <c r="AYW559" s="438"/>
      <c r="AYX559" s="3"/>
      <c r="AYY559" s="578"/>
      <c r="AYZ559" s="3"/>
      <c r="AZA559" s="438"/>
      <c r="AZB559" s="3"/>
      <c r="AZC559" s="578"/>
      <c r="AZD559" s="3"/>
      <c r="AZE559" s="438"/>
      <c r="AZF559" s="3"/>
      <c r="AZG559" s="578"/>
      <c r="AZH559" s="3"/>
      <c r="AZI559" s="438"/>
      <c r="AZJ559" s="3"/>
      <c r="AZK559" s="578"/>
      <c r="AZL559" s="3"/>
      <c r="AZM559" s="438"/>
      <c r="AZN559" s="3"/>
      <c r="AZO559" s="578"/>
      <c r="AZP559" s="3"/>
      <c r="AZQ559" s="438"/>
      <c r="AZR559" s="3"/>
      <c r="AZS559" s="578"/>
      <c r="AZT559" s="3"/>
      <c r="AZU559" s="438"/>
      <c r="AZV559" s="3"/>
      <c r="AZW559" s="578"/>
      <c r="AZX559" s="3"/>
      <c r="AZY559" s="438"/>
      <c r="AZZ559" s="3"/>
      <c r="BAA559" s="578"/>
      <c r="BAB559" s="3"/>
      <c r="BAC559" s="438"/>
      <c r="BAD559" s="3"/>
      <c r="BAE559" s="578"/>
      <c r="BAF559" s="3"/>
      <c r="BAG559" s="438"/>
      <c r="BAH559" s="3"/>
      <c r="BAI559" s="578"/>
      <c r="BAJ559" s="3"/>
      <c r="BAK559" s="438"/>
      <c r="BAL559" s="3"/>
      <c r="BAM559" s="578"/>
      <c r="BAN559" s="3"/>
      <c r="BAO559" s="438"/>
      <c r="BAP559" s="3"/>
      <c r="BAQ559" s="578"/>
      <c r="BAR559" s="3"/>
      <c r="BAS559" s="438"/>
      <c r="BAT559" s="3"/>
      <c r="BAU559" s="578"/>
      <c r="BAV559" s="3"/>
      <c r="BAW559" s="438"/>
      <c r="BAX559" s="3"/>
      <c r="BAY559" s="578"/>
      <c r="BAZ559" s="3"/>
      <c r="BBA559" s="438"/>
      <c r="BBB559" s="3"/>
      <c r="BBC559" s="578"/>
      <c r="BBD559" s="3"/>
      <c r="BBE559" s="438"/>
      <c r="BBF559" s="3"/>
      <c r="BBG559" s="578"/>
      <c r="BBH559" s="3"/>
      <c r="BBI559" s="438"/>
      <c r="BBJ559" s="3"/>
      <c r="BBK559" s="578"/>
      <c r="BBL559" s="3"/>
      <c r="BBM559" s="438"/>
      <c r="BBN559" s="3"/>
      <c r="BBO559" s="578"/>
      <c r="BBP559" s="3"/>
      <c r="BBQ559" s="438"/>
      <c r="BBR559" s="3"/>
      <c r="BBS559" s="578"/>
      <c r="BBT559" s="3"/>
      <c r="BBU559" s="438"/>
      <c r="BBV559" s="3"/>
      <c r="BBW559" s="578"/>
      <c r="BBX559" s="3"/>
      <c r="BBY559" s="438"/>
      <c r="BBZ559" s="3"/>
      <c r="BCA559" s="578"/>
      <c r="BCB559" s="3"/>
      <c r="BCC559" s="438"/>
      <c r="BCD559" s="3"/>
      <c r="BCE559" s="578"/>
      <c r="BCF559" s="3"/>
      <c r="BCG559" s="438"/>
      <c r="BCH559" s="3"/>
      <c r="BCI559" s="578"/>
      <c r="BCJ559" s="3"/>
      <c r="BCK559" s="438"/>
      <c r="BCL559" s="3"/>
      <c r="BCM559" s="578"/>
      <c r="BCN559" s="3"/>
      <c r="BCO559" s="438"/>
      <c r="BCP559" s="3"/>
      <c r="BCQ559" s="578"/>
      <c r="BCR559" s="3"/>
      <c r="BCS559" s="438"/>
      <c r="BCT559" s="3"/>
      <c r="BCU559" s="578"/>
      <c r="BCV559" s="3"/>
      <c r="BCW559" s="438"/>
      <c r="BCX559" s="3"/>
      <c r="BCY559" s="578"/>
      <c r="BCZ559" s="3"/>
      <c r="BDA559" s="438"/>
      <c r="BDB559" s="3"/>
      <c r="BDC559" s="578"/>
      <c r="BDD559" s="3"/>
      <c r="BDE559" s="438"/>
      <c r="BDF559" s="3"/>
      <c r="BDG559" s="578"/>
      <c r="BDH559" s="3"/>
      <c r="BDI559" s="438"/>
      <c r="BDJ559" s="3"/>
      <c r="BDK559" s="578"/>
      <c r="BDL559" s="3"/>
      <c r="BDM559" s="438"/>
      <c r="BDN559" s="3"/>
      <c r="BDO559" s="578"/>
      <c r="BDP559" s="3"/>
      <c r="BDQ559" s="438"/>
      <c r="BDR559" s="3"/>
      <c r="BDS559" s="578"/>
      <c r="BDT559" s="3"/>
      <c r="BDU559" s="438"/>
      <c r="BDV559" s="3"/>
      <c r="BDW559" s="578"/>
      <c r="BDX559" s="3"/>
      <c r="BDY559" s="438"/>
      <c r="BDZ559" s="3"/>
      <c r="BEA559" s="578"/>
      <c r="BEB559" s="3"/>
      <c r="BEC559" s="438"/>
      <c r="BED559" s="3"/>
      <c r="BEE559" s="578"/>
      <c r="BEF559" s="3"/>
      <c r="BEG559" s="438"/>
      <c r="BEH559" s="3"/>
      <c r="BEI559" s="578"/>
      <c r="BEJ559" s="3"/>
      <c r="BEK559" s="438"/>
      <c r="BEL559" s="3"/>
      <c r="BEM559" s="578"/>
      <c r="BEN559" s="3"/>
      <c r="BEO559" s="438"/>
      <c r="BEP559" s="3"/>
      <c r="BEQ559" s="578"/>
      <c r="BER559" s="3"/>
      <c r="BES559" s="438"/>
      <c r="BET559" s="3"/>
      <c r="BEU559" s="578"/>
      <c r="BEV559" s="3"/>
      <c r="BEW559" s="438"/>
      <c r="BEX559" s="3"/>
      <c r="BEY559" s="578"/>
      <c r="BEZ559" s="3"/>
      <c r="BFA559" s="438"/>
      <c r="BFB559" s="3"/>
      <c r="BFC559" s="578"/>
      <c r="BFD559" s="3"/>
      <c r="BFE559" s="438"/>
      <c r="BFF559" s="3"/>
      <c r="BFG559" s="578"/>
      <c r="BFH559" s="3"/>
      <c r="BFI559" s="438"/>
      <c r="BFJ559" s="3"/>
      <c r="BFK559" s="578"/>
      <c r="BFL559" s="3"/>
      <c r="BFM559" s="438"/>
      <c r="BFN559" s="3"/>
      <c r="BFO559" s="578"/>
      <c r="BFP559" s="3"/>
      <c r="BFQ559" s="438"/>
      <c r="BFR559" s="3"/>
      <c r="BFS559" s="578"/>
      <c r="BFT559" s="3"/>
      <c r="BFU559" s="438"/>
      <c r="BFV559" s="3"/>
      <c r="BFW559" s="578"/>
      <c r="BFX559" s="3"/>
      <c r="BFY559" s="438"/>
      <c r="BFZ559" s="3"/>
      <c r="BGA559" s="578"/>
      <c r="BGB559" s="3"/>
      <c r="BGC559" s="438"/>
      <c r="BGD559" s="3"/>
      <c r="BGE559" s="578"/>
      <c r="BGF559" s="3"/>
      <c r="BGG559" s="438"/>
      <c r="BGH559" s="3"/>
      <c r="BGI559" s="578"/>
      <c r="BGJ559" s="3"/>
      <c r="BGK559" s="438"/>
      <c r="BGL559" s="3"/>
      <c r="BGM559" s="578"/>
      <c r="BGN559" s="3"/>
      <c r="BGO559" s="438"/>
      <c r="BGP559" s="3"/>
      <c r="BGQ559" s="578"/>
      <c r="BGR559" s="3"/>
      <c r="BGS559" s="438"/>
      <c r="BGT559" s="3"/>
      <c r="BGU559" s="578"/>
      <c r="BGV559" s="3"/>
      <c r="BGW559" s="438"/>
      <c r="BGX559" s="3"/>
      <c r="BGY559" s="578"/>
      <c r="BGZ559" s="3"/>
      <c r="BHA559" s="438"/>
      <c r="BHB559" s="3"/>
      <c r="BHC559" s="578"/>
      <c r="BHD559" s="3"/>
      <c r="BHE559" s="438"/>
      <c r="BHF559" s="3"/>
      <c r="BHG559" s="578"/>
      <c r="BHH559" s="3"/>
      <c r="BHI559" s="438"/>
      <c r="BHJ559" s="3"/>
      <c r="BHK559" s="578"/>
      <c r="BHL559" s="3"/>
      <c r="BHM559" s="438"/>
      <c r="BHN559" s="3"/>
      <c r="BHO559" s="578"/>
      <c r="BHP559" s="3"/>
      <c r="BHQ559" s="438"/>
      <c r="BHR559" s="3"/>
      <c r="BHS559" s="578"/>
      <c r="BHT559" s="3"/>
      <c r="BHU559" s="438"/>
      <c r="BHV559" s="3"/>
      <c r="BHW559" s="578"/>
      <c r="BHX559" s="3"/>
      <c r="BHY559" s="438"/>
      <c r="BHZ559" s="3"/>
      <c r="BIA559" s="578"/>
      <c r="BIB559" s="3"/>
      <c r="BIC559" s="438"/>
      <c r="BID559" s="3"/>
      <c r="BIE559" s="578"/>
      <c r="BIF559" s="3"/>
      <c r="BIG559" s="438"/>
      <c r="BIH559" s="3"/>
      <c r="BII559" s="578"/>
      <c r="BIJ559" s="3"/>
      <c r="BIK559" s="438"/>
      <c r="BIL559" s="3"/>
      <c r="BIM559" s="578"/>
      <c r="BIN559" s="3"/>
      <c r="BIO559" s="438"/>
      <c r="BIP559" s="3"/>
      <c r="BIQ559" s="578"/>
      <c r="BIR559" s="3"/>
      <c r="BIS559" s="438"/>
      <c r="BIT559" s="3"/>
      <c r="BIU559" s="578"/>
      <c r="BIV559" s="3"/>
      <c r="BIW559" s="438"/>
      <c r="BIX559" s="3"/>
      <c r="BIY559" s="578"/>
      <c r="BIZ559" s="3"/>
      <c r="BJA559" s="438"/>
      <c r="BJB559" s="3"/>
      <c r="BJC559" s="578"/>
      <c r="BJD559" s="3"/>
      <c r="BJE559" s="438"/>
      <c r="BJF559" s="3"/>
      <c r="BJG559" s="578"/>
      <c r="BJH559" s="3"/>
      <c r="BJI559" s="438"/>
      <c r="BJJ559" s="3"/>
      <c r="BJK559" s="578"/>
      <c r="BJL559" s="3"/>
      <c r="BJM559" s="438"/>
      <c r="BJN559" s="3"/>
      <c r="BJO559" s="578"/>
      <c r="BJP559" s="3"/>
      <c r="BJQ559" s="438"/>
      <c r="BJR559" s="3"/>
      <c r="BJS559" s="578"/>
      <c r="BJT559" s="3"/>
      <c r="BJU559" s="438"/>
      <c r="BJV559" s="3"/>
      <c r="BJW559" s="578"/>
      <c r="BJX559" s="3"/>
      <c r="BJY559" s="438"/>
      <c r="BJZ559" s="3"/>
      <c r="BKA559" s="578"/>
      <c r="BKB559" s="3"/>
      <c r="BKC559" s="438"/>
      <c r="BKD559" s="3"/>
      <c r="BKE559" s="578"/>
      <c r="BKF559" s="3"/>
      <c r="BKG559" s="438"/>
      <c r="BKH559" s="3"/>
      <c r="BKI559" s="578"/>
      <c r="BKJ559" s="3"/>
      <c r="BKK559" s="438"/>
      <c r="BKL559" s="3"/>
      <c r="BKM559" s="578"/>
      <c r="BKN559" s="3"/>
      <c r="BKO559" s="438"/>
      <c r="BKP559" s="3"/>
      <c r="BKQ559" s="578"/>
      <c r="BKR559" s="3"/>
      <c r="BKS559" s="438"/>
      <c r="BKT559" s="3"/>
      <c r="BKU559" s="578"/>
      <c r="BKV559" s="3"/>
      <c r="BKW559" s="438"/>
      <c r="BKX559" s="3"/>
      <c r="BKY559" s="578"/>
      <c r="BKZ559" s="3"/>
      <c r="BLA559" s="438"/>
      <c r="BLB559" s="3"/>
      <c r="BLC559" s="578"/>
      <c r="BLD559" s="3"/>
      <c r="BLE559" s="438"/>
      <c r="BLF559" s="3"/>
      <c r="BLG559" s="578"/>
      <c r="BLH559" s="3"/>
      <c r="BLI559" s="438"/>
      <c r="BLJ559" s="3"/>
      <c r="BLK559" s="578"/>
      <c r="BLL559" s="3"/>
      <c r="BLM559" s="438"/>
      <c r="BLN559" s="3"/>
      <c r="BLO559" s="578"/>
      <c r="BLP559" s="3"/>
      <c r="BLQ559" s="438"/>
      <c r="BLR559" s="3"/>
      <c r="BLS559" s="578"/>
      <c r="BLT559" s="3"/>
      <c r="BLU559" s="438"/>
      <c r="BLV559" s="3"/>
      <c r="BLW559" s="578"/>
      <c r="BLX559" s="3"/>
      <c r="BLY559" s="438"/>
      <c r="BLZ559" s="3"/>
      <c r="BMA559" s="578"/>
      <c r="BMB559" s="3"/>
      <c r="BMC559" s="438"/>
      <c r="BMD559" s="3"/>
      <c r="BME559" s="578"/>
      <c r="BMF559" s="3"/>
      <c r="BMG559" s="438"/>
      <c r="BMH559" s="3"/>
      <c r="BMI559" s="578"/>
      <c r="BMJ559" s="3"/>
      <c r="BMK559" s="438"/>
      <c r="BML559" s="3"/>
      <c r="BMM559" s="578"/>
      <c r="BMN559" s="3"/>
      <c r="BMO559" s="438"/>
      <c r="BMP559" s="3"/>
      <c r="BMQ559" s="578"/>
      <c r="BMR559" s="3"/>
      <c r="BMS559" s="438"/>
      <c r="BMT559" s="3"/>
      <c r="BMU559" s="578"/>
      <c r="BMV559" s="3"/>
      <c r="BMW559" s="438"/>
      <c r="BMX559" s="3"/>
      <c r="BMY559" s="578"/>
      <c r="BMZ559" s="3"/>
      <c r="BNA559" s="438"/>
      <c r="BNB559" s="3"/>
      <c r="BNC559" s="578"/>
      <c r="BND559" s="3"/>
      <c r="BNE559" s="438"/>
      <c r="BNF559" s="3"/>
      <c r="BNG559" s="578"/>
      <c r="BNH559" s="3"/>
      <c r="BNI559" s="438"/>
      <c r="BNJ559" s="3"/>
      <c r="BNK559" s="578"/>
      <c r="BNL559" s="3"/>
      <c r="BNM559" s="438"/>
      <c r="BNN559" s="3"/>
      <c r="BNO559" s="578"/>
      <c r="BNP559" s="3"/>
      <c r="BNQ559" s="438"/>
      <c r="BNR559" s="3"/>
      <c r="BNS559" s="578"/>
      <c r="BNT559" s="3"/>
      <c r="BNU559" s="438"/>
      <c r="BNV559" s="3"/>
      <c r="BNW559" s="578"/>
      <c r="BNX559" s="3"/>
      <c r="BNY559" s="438"/>
      <c r="BNZ559" s="3"/>
      <c r="BOA559" s="578"/>
      <c r="BOB559" s="3"/>
      <c r="BOC559" s="438"/>
      <c r="BOD559" s="3"/>
      <c r="BOE559" s="578"/>
      <c r="BOF559" s="3"/>
      <c r="BOG559" s="438"/>
      <c r="BOH559" s="3"/>
      <c r="BOI559" s="578"/>
      <c r="BOJ559" s="3"/>
      <c r="BOK559" s="438"/>
      <c r="BOL559" s="3"/>
      <c r="BOM559" s="578"/>
      <c r="BON559" s="3"/>
      <c r="BOO559" s="438"/>
      <c r="BOP559" s="3"/>
      <c r="BOQ559" s="578"/>
      <c r="BOR559" s="3"/>
      <c r="BOS559" s="438"/>
      <c r="BOT559" s="3"/>
      <c r="BOU559" s="578"/>
      <c r="BOV559" s="3"/>
      <c r="BOW559" s="438"/>
      <c r="BOX559" s="3"/>
      <c r="BOY559" s="578"/>
      <c r="BOZ559" s="3"/>
      <c r="BPA559" s="438"/>
      <c r="BPB559" s="3"/>
      <c r="BPC559" s="578"/>
      <c r="BPD559" s="3"/>
      <c r="BPE559" s="438"/>
      <c r="BPF559" s="3"/>
      <c r="BPG559" s="578"/>
      <c r="BPH559" s="3"/>
      <c r="BPI559" s="438"/>
      <c r="BPJ559" s="3"/>
      <c r="BPK559" s="578"/>
      <c r="BPL559" s="3"/>
      <c r="BPM559" s="438"/>
      <c r="BPN559" s="3"/>
      <c r="BPO559" s="578"/>
      <c r="BPP559" s="3"/>
      <c r="BPQ559" s="438"/>
      <c r="BPR559" s="3"/>
      <c r="BPS559" s="578"/>
      <c r="BPT559" s="3"/>
      <c r="BPU559" s="438"/>
      <c r="BPV559" s="3"/>
      <c r="BPW559" s="578"/>
      <c r="BPX559" s="3"/>
      <c r="BPY559" s="438"/>
      <c r="BPZ559" s="3"/>
      <c r="BQA559" s="578"/>
      <c r="BQB559" s="3"/>
      <c r="BQC559" s="438"/>
      <c r="BQD559" s="3"/>
      <c r="BQE559" s="578"/>
      <c r="BQF559" s="3"/>
      <c r="BQG559" s="438"/>
      <c r="BQH559" s="3"/>
      <c r="BQI559" s="578"/>
      <c r="BQJ559" s="3"/>
      <c r="BQK559" s="438"/>
      <c r="BQL559" s="3"/>
      <c r="BQM559" s="578"/>
      <c r="BQN559" s="3"/>
      <c r="BQO559" s="438"/>
      <c r="BQP559" s="3"/>
      <c r="BQQ559" s="578"/>
      <c r="BQR559" s="3"/>
      <c r="BQS559" s="438"/>
      <c r="BQT559" s="3"/>
      <c r="BQU559" s="578"/>
      <c r="BQV559" s="3"/>
      <c r="BQW559" s="438"/>
      <c r="BQX559" s="3"/>
      <c r="BQY559" s="578"/>
      <c r="BQZ559" s="3"/>
      <c r="BRA559" s="438"/>
      <c r="BRB559" s="3"/>
      <c r="BRC559" s="578"/>
      <c r="BRD559" s="3"/>
      <c r="BRE559" s="438"/>
      <c r="BRF559" s="3"/>
      <c r="BRG559" s="578"/>
      <c r="BRH559" s="3"/>
      <c r="BRI559" s="438"/>
      <c r="BRJ559" s="3"/>
      <c r="BRK559" s="578"/>
      <c r="BRL559" s="3"/>
      <c r="BRM559" s="438"/>
      <c r="BRN559" s="3"/>
      <c r="BRO559" s="578"/>
      <c r="BRP559" s="3"/>
      <c r="BRQ559" s="438"/>
      <c r="BRR559" s="3"/>
      <c r="BRS559" s="578"/>
      <c r="BRT559" s="3"/>
      <c r="BRU559" s="438"/>
      <c r="BRV559" s="3"/>
      <c r="BRW559" s="578"/>
      <c r="BRX559" s="3"/>
      <c r="BRY559" s="438"/>
      <c r="BRZ559" s="3"/>
      <c r="BSA559" s="578"/>
      <c r="BSB559" s="3"/>
      <c r="BSC559" s="438"/>
      <c r="BSD559" s="3"/>
      <c r="BSE559" s="578"/>
      <c r="BSF559" s="3"/>
      <c r="BSG559" s="438"/>
      <c r="BSH559" s="3"/>
      <c r="BSI559" s="578"/>
      <c r="BSJ559" s="3"/>
      <c r="BSK559" s="438"/>
      <c r="BSL559" s="3"/>
      <c r="BSM559" s="578"/>
      <c r="BSN559" s="3"/>
      <c r="BSO559" s="438"/>
      <c r="BSP559" s="3"/>
      <c r="BSQ559" s="578"/>
      <c r="BSR559" s="3"/>
      <c r="BSS559" s="438"/>
      <c r="BST559" s="3"/>
      <c r="BSU559" s="578"/>
      <c r="BSV559" s="3"/>
      <c r="BSW559" s="438"/>
      <c r="BSX559" s="3"/>
      <c r="BSY559" s="578"/>
      <c r="BSZ559" s="3"/>
      <c r="BTA559" s="438"/>
      <c r="BTB559" s="3"/>
      <c r="BTC559" s="578"/>
      <c r="BTD559" s="3"/>
      <c r="BTE559" s="438"/>
      <c r="BTF559" s="3"/>
      <c r="BTG559" s="578"/>
      <c r="BTH559" s="3"/>
      <c r="BTI559" s="438"/>
      <c r="BTJ559" s="3"/>
      <c r="BTK559" s="578"/>
      <c r="BTL559" s="3"/>
      <c r="BTM559" s="438"/>
      <c r="BTN559" s="3"/>
      <c r="BTO559" s="578"/>
      <c r="BTP559" s="3"/>
      <c r="BTQ559" s="438"/>
      <c r="BTR559" s="3"/>
      <c r="BTS559" s="578"/>
      <c r="BTT559" s="3"/>
      <c r="BTU559" s="438"/>
      <c r="BTV559" s="3"/>
      <c r="BTW559" s="578"/>
      <c r="BTX559" s="3"/>
      <c r="BTY559" s="438"/>
      <c r="BTZ559" s="3"/>
      <c r="BUA559" s="578"/>
      <c r="BUB559" s="3"/>
      <c r="BUC559" s="438"/>
      <c r="BUD559" s="3"/>
      <c r="BUE559" s="578"/>
      <c r="BUF559" s="3"/>
      <c r="BUG559" s="438"/>
      <c r="BUH559" s="3"/>
      <c r="BUI559" s="578"/>
      <c r="BUJ559" s="3"/>
      <c r="BUK559" s="438"/>
      <c r="BUL559" s="3"/>
      <c r="BUM559" s="578"/>
      <c r="BUN559" s="3"/>
      <c r="BUO559" s="438"/>
      <c r="BUP559" s="3"/>
      <c r="BUQ559" s="578"/>
      <c r="BUR559" s="3"/>
      <c r="BUS559" s="438"/>
      <c r="BUT559" s="3"/>
      <c r="BUU559" s="578"/>
      <c r="BUV559" s="3"/>
      <c r="BUW559" s="438"/>
      <c r="BUX559" s="3"/>
      <c r="BUY559" s="578"/>
      <c r="BUZ559" s="3"/>
      <c r="BVA559" s="438"/>
      <c r="BVB559" s="3"/>
      <c r="BVC559" s="578"/>
      <c r="BVD559" s="3"/>
      <c r="BVE559" s="438"/>
      <c r="BVF559" s="3"/>
      <c r="BVG559" s="578"/>
      <c r="BVH559" s="3"/>
      <c r="BVI559" s="438"/>
      <c r="BVJ559" s="3"/>
      <c r="BVK559" s="578"/>
      <c r="BVL559" s="3"/>
      <c r="BVM559" s="438"/>
      <c r="BVN559" s="3"/>
      <c r="BVO559" s="578"/>
      <c r="BVP559" s="3"/>
      <c r="BVQ559" s="438"/>
      <c r="BVR559" s="3"/>
      <c r="BVS559" s="578"/>
      <c r="BVT559" s="3"/>
      <c r="BVU559" s="438"/>
      <c r="BVV559" s="3"/>
      <c r="BVW559" s="578"/>
      <c r="BVX559" s="3"/>
      <c r="BVY559" s="438"/>
      <c r="BVZ559" s="3"/>
      <c r="BWA559" s="578"/>
      <c r="BWB559" s="3"/>
      <c r="BWC559" s="438"/>
      <c r="BWD559" s="3"/>
      <c r="BWE559" s="578"/>
      <c r="BWF559" s="3"/>
      <c r="BWG559" s="438"/>
      <c r="BWH559" s="3"/>
      <c r="BWI559" s="578"/>
      <c r="BWJ559" s="3"/>
      <c r="BWK559" s="438"/>
      <c r="BWL559" s="3"/>
      <c r="BWM559" s="578"/>
      <c r="BWN559" s="3"/>
      <c r="BWO559" s="438"/>
      <c r="BWP559" s="3"/>
      <c r="BWQ559" s="578"/>
      <c r="BWR559" s="3"/>
      <c r="BWS559" s="438"/>
      <c r="BWT559" s="3"/>
      <c r="BWU559" s="578"/>
      <c r="BWV559" s="3"/>
      <c r="BWW559" s="438"/>
      <c r="BWX559" s="3"/>
      <c r="BWY559" s="578"/>
      <c r="BWZ559" s="3"/>
      <c r="BXA559" s="438"/>
      <c r="BXB559" s="3"/>
      <c r="BXC559" s="578"/>
      <c r="BXD559" s="3"/>
      <c r="BXE559" s="438"/>
      <c r="BXF559" s="3"/>
      <c r="BXG559" s="578"/>
      <c r="BXH559" s="3"/>
      <c r="BXI559" s="438"/>
      <c r="BXJ559" s="3"/>
      <c r="BXK559" s="578"/>
      <c r="BXL559" s="3"/>
      <c r="BXM559" s="438"/>
      <c r="BXN559" s="3"/>
      <c r="BXO559" s="578"/>
      <c r="BXP559" s="3"/>
      <c r="BXQ559" s="438"/>
      <c r="BXR559" s="3"/>
      <c r="BXS559" s="578"/>
      <c r="BXT559" s="3"/>
      <c r="BXU559" s="438"/>
      <c r="BXV559" s="3"/>
      <c r="BXW559" s="578"/>
      <c r="BXX559" s="3"/>
      <c r="BXY559" s="438"/>
      <c r="BXZ559" s="3"/>
      <c r="BYA559" s="578"/>
      <c r="BYB559" s="3"/>
      <c r="BYC559" s="438"/>
      <c r="BYD559" s="3"/>
      <c r="BYE559" s="578"/>
      <c r="BYF559" s="3"/>
      <c r="BYG559" s="438"/>
      <c r="BYH559" s="3"/>
      <c r="BYI559" s="578"/>
      <c r="BYJ559" s="3"/>
      <c r="BYK559" s="438"/>
      <c r="BYL559" s="3"/>
      <c r="BYM559" s="578"/>
      <c r="BYN559" s="3"/>
      <c r="BYO559" s="438"/>
      <c r="BYP559" s="3"/>
      <c r="BYQ559" s="578"/>
      <c r="BYR559" s="3"/>
      <c r="BYS559" s="438"/>
      <c r="BYT559" s="3"/>
      <c r="BYU559" s="578"/>
      <c r="BYV559" s="3"/>
      <c r="BYW559" s="438"/>
      <c r="BYX559" s="3"/>
      <c r="BYY559" s="578"/>
      <c r="BYZ559" s="3"/>
      <c r="BZA559" s="438"/>
      <c r="BZB559" s="3"/>
      <c r="BZC559" s="578"/>
      <c r="BZD559" s="3"/>
      <c r="BZE559" s="438"/>
      <c r="BZF559" s="3"/>
      <c r="BZG559" s="578"/>
      <c r="BZH559" s="3"/>
      <c r="BZI559" s="438"/>
      <c r="BZJ559" s="3"/>
      <c r="BZK559" s="578"/>
      <c r="BZL559" s="3"/>
      <c r="BZM559" s="438"/>
      <c r="BZN559" s="3"/>
      <c r="BZO559" s="578"/>
      <c r="BZP559" s="3"/>
      <c r="BZQ559" s="438"/>
      <c r="BZR559" s="3"/>
      <c r="BZS559" s="578"/>
      <c r="BZT559" s="3"/>
      <c r="BZU559" s="438"/>
      <c r="BZV559" s="3"/>
      <c r="BZW559" s="578"/>
      <c r="BZX559" s="3"/>
      <c r="BZY559" s="438"/>
      <c r="BZZ559" s="3"/>
      <c r="CAA559" s="578"/>
      <c r="CAB559" s="3"/>
      <c r="CAC559" s="438"/>
      <c r="CAD559" s="3"/>
      <c r="CAE559" s="578"/>
      <c r="CAF559" s="3"/>
      <c r="CAG559" s="438"/>
      <c r="CAH559" s="3"/>
      <c r="CAI559" s="578"/>
      <c r="CAJ559" s="3"/>
      <c r="CAK559" s="438"/>
      <c r="CAL559" s="3"/>
      <c r="CAM559" s="578"/>
      <c r="CAN559" s="3"/>
      <c r="CAO559" s="438"/>
      <c r="CAP559" s="3"/>
      <c r="CAQ559" s="578"/>
      <c r="CAR559" s="3"/>
      <c r="CAS559" s="438"/>
      <c r="CAT559" s="3"/>
      <c r="CAU559" s="578"/>
      <c r="CAV559" s="3"/>
      <c r="CAW559" s="438"/>
      <c r="CAX559" s="3"/>
      <c r="CAY559" s="578"/>
      <c r="CAZ559" s="3"/>
      <c r="CBA559" s="438"/>
      <c r="CBB559" s="3"/>
      <c r="CBC559" s="578"/>
      <c r="CBD559" s="3"/>
      <c r="CBE559" s="438"/>
      <c r="CBF559" s="3"/>
      <c r="CBG559" s="578"/>
      <c r="CBH559" s="3"/>
      <c r="CBI559" s="438"/>
      <c r="CBJ559" s="3"/>
      <c r="CBK559" s="578"/>
      <c r="CBL559" s="3"/>
      <c r="CBM559" s="438"/>
      <c r="CBN559" s="3"/>
      <c r="CBO559" s="578"/>
      <c r="CBP559" s="3"/>
      <c r="CBQ559" s="438"/>
      <c r="CBR559" s="3"/>
      <c r="CBS559" s="578"/>
      <c r="CBT559" s="3"/>
      <c r="CBU559" s="438"/>
      <c r="CBV559" s="3"/>
      <c r="CBW559" s="578"/>
      <c r="CBX559" s="3"/>
      <c r="CBY559" s="438"/>
      <c r="CBZ559" s="3"/>
      <c r="CCA559" s="578"/>
      <c r="CCB559" s="3"/>
      <c r="CCC559" s="438"/>
      <c r="CCD559" s="3"/>
      <c r="CCE559" s="578"/>
      <c r="CCF559" s="3"/>
      <c r="CCG559" s="438"/>
      <c r="CCH559" s="3"/>
      <c r="CCI559" s="578"/>
      <c r="CCJ559" s="3"/>
      <c r="CCK559" s="438"/>
      <c r="CCL559" s="3"/>
      <c r="CCM559" s="578"/>
      <c r="CCN559" s="3"/>
      <c r="CCO559" s="438"/>
      <c r="CCP559" s="3"/>
      <c r="CCQ559" s="578"/>
      <c r="CCR559" s="3"/>
      <c r="CCS559" s="438"/>
      <c r="CCT559" s="3"/>
      <c r="CCU559" s="578"/>
      <c r="CCV559" s="3"/>
      <c r="CCW559" s="438"/>
      <c r="CCX559" s="3"/>
      <c r="CCY559" s="578"/>
      <c r="CCZ559" s="3"/>
      <c r="CDA559" s="438"/>
      <c r="CDB559" s="3"/>
      <c r="CDC559" s="578"/>
      <c r="CDD559" s="3"/>
      <c r="CDE559" s="438"/>
      <c r="CDF559" s="3"/>
      <c r="CDG559" s="578"/>
      <c r="CDH559" s="3"/>
      <c r="CDI559" s="438"/>
      <c r="CDJ559" s="3"/>
      <c r="CDK559" s="578"/>
      <c r="CDL559" s="3"/>
      <c r="CDM559" s="438"/>
      <c r="CDN559" s="3"/>
      <c r="CDO559" s="578"/>
      <c r="CDP559" s="3"/>
      <c r="CDQ559" s="438"/>
      <c r="CDR559" s="3"/>
      <c r="CDS559" s="578"/>
      <c r="CDT559" s="3"/>
      <c r="CDU559" s="438"/>
      <c r="CDV559" s="3"/>
      <c r="CDW559" s="578"/>
      <c r="CDX559" s="3"/>
      <c r="CDY559" s="438"/>
      <c r="CDZ559" s="3"/>
      <c r="CEA559" s="578"/>
      <c r="CEB559" s="3"/>
      <c r="CEC559" s="438"/>
      <c r="CED559" s="3"/>
      <c r="CEE559" s="578"/>
      <c r="CEF559" s="3"/>
      <c r="CEG559" s="438"/>
      <c r="CEH559" s="3"/>
      <c r="CEI559" s="578"/>
      <c r="CEJ559" s="3"/>
      <c r="CEK559" s="438"/>
      <c r="CEL559" s="3"/>
      <c r="CEM559" s="578"/>
      <c r="CEN559" s="3"/>
      <c r="CEO559" s="438"/>
      <c r="CEP559" s="3"/>
      <c r="CEQ559" s="578"/>
      <c r="CER559" s="3"/>
      <c r="CES559" s="438"/>
      <c r="CET559" s="3"/>
      <c r="CEU559" s="578"/>
      <c r="CEV559" s="3"/>
      <c r="CEW559" s="438"/>
      <c r="CEX559" s="3"/>
      <c r="CEY559" s="578"/>
      <c r="CEZ559" s="3"/>
      <c r="CFA559" s="438"/>
      <c r="CFB559" s="3"/>
      <c r="CFC559" s="578"/>
      <c r="CFD559" s="3"/>
      <c r="CFE559" s="438"/>
      <c r="CFF559" s="3"/>
      <c r="CFG559" s="578"/>
      <c r="CFH559" s="3"/>
      <c r="CFI559" s="438"/>
      <c r="CFJ559" s="3"/>
      <c r="CFK559" s="578"/>
      <c r="CFL559" s="3"/>
      <c r="CFM559" s="438"/>
      <c r="CFN559" s="3"/>
      <c r="CFO559" s="578"/>
      <c r="CFP559" s="3"/>
      <c r="CFQ559" s="438"/>
      <c r="CFR559" s="3"/>
      <c r="CFS559" s="578"/>
      <c r="CFT559" s="3"/>
      <c r="CFU559" s="438"/>
      <c r="CFV559" s="3"/>
      <c r="CFW559" s="578"/>
      <c r="CFX559" s="3"/>
      <c r="CFY559" s="438"/>
      <c r="CFZ559" s="3"/>
      <c r="CGA559" s="578"/>
      <c r="CGB559" s="3"/>
      <c r="CGC559" s="438"/>
      <c r="CGD559" s="3"/>
      <c r="CGE559" s="578"/>
      <c r="CGF559" s="3"/>
      <c r="CGG559" s="438"/>
      <c r="CGH559" s="3"/>
      <c r="CGI559" s="578"/>
      <c r="CGJ559" s="3"/>
      <c r="CGK559" s="438"/>
      <c r="CGL559" s="3"/>
      <c r="CGM559" s="578"/>
      <c r="CGN559" s="3"/>
      <c r="CGO559" s="438"/>
      <c r="CGP559" s="3"/>
      <c r="CGQ559" s="578"/>
      <c r="CGR559" s="3"/>
      <c r="CGS559" s="438"/>
      <c r="CGT559" s="3"/>
      <c r="CGU559" s="578"/>
      <c r="CGV559" s="3"/>
      <c r="CGW559" s="438"/>
      <c r="CGX559" s="3"/>
      <c r="CGY559" s="578"/>
      <c r="CGZ559" s="3"/>
      <c r="CHA559" s="438"/>
      <c r="CHB559" s="3"/>
      <c r="CHC559" s="578"/>
      <c r="CHD559" s="3"/>
      <c r="CHE559" s="438"/>
      <c r="CHF559" s="3"/>
      <c r="CHG559" s="578"/>
      <c r="CHH559" s="3"/>
      <c r="CHI559" s="438"/>
      <c r="CHJ559" s="3"/>
      <c r="CHK559" s="578"/>
      <c r="CHL559" s="3"/>
      <c r="CHM559" s="438"/>
      <c r="CHN559" s="3"/>
      <c r="CHO559" s="578"/>
      <c r="CHP559" s="3"/>
      <c r="CHQ559" s="438"/>
      <c r="CHR559" s="3"/>
      <c r="CHS559" s="578"/>
      <c r="CHT559" s="3"/>
      <c r="CHU559" s="438"/>
      <c r="CHV559" s="3"/>
      <c r="CHW559" s="578"/>
      <c r="CHX559" s="3"/>
      <c r="CHY559" s="438"/>
      <c r="CHZ559" s="3"/>
      <c r="CIA559" s="578"/>
      <c r="CIB559" s="3"/>
      <c r="CIC559" s="438"/>
      <c r="CID559" s="3"/>
      <c r="CIE559" s="578"/>
      <c r="CIF559" s="3"/>
      <c r="CIG559" s="438"/>
      <c r="CIH559" s="3"/>
      <c r="CII559" s="578"/>
      <c r="CIJ559" s="3"/>
      <c r="CIK559" s="438"/>
      <c r="CIL559" s="3"/>
      <c r="CIM559" s="578"/>
      <c r="CIN559" s="3"/>
      <c r="CIO559" s="438"/>
      <c r="CIP559" s="3"/>
      <c r="CIQ559" s="578"/>
      <c r="CIR559" s="3"/>
      <c r="CIS559" s="438"/>
      <c r="CIT559" s="3"/>
      <c r="CIU559" s="578"/>
      <c r="CIV559" s="3"/>
      <c r="CIW559" s="438"/>
      <c r="CIX559" s="3"/>
      <c r="CIY559" s="578"/>
      <c r="CIZ559" s="3"/>
      <c r="CJA559" s="438"/>
      <c r="CJB559" s="3"/>
      <c r="CJC559" s="578"/>
      <c r="CJD559" s="3"/>
      <c r="CJE559" s="438"/>
      <c r="CJF559" s="3"/>
      <c r="CJG559" s="578"/>
      <c r="CJH559" s="3"/>
      <c r="CJI559" s="438"/>
      <c r="CJJ559" s="3"/>
      <c r="CJK559" s="578"/>
      <c r="CJL559" s="3"/>
      <c r="CJM559" s="438"/>
      <c r="CJN559" s="3"/>
      <c r="CJO559" s="578"/>
      <c r="CJP559" s="3"/>
      <c r="CJQ559" s="438"/>
      <c r="CJR559" s="3"/>
      <c r="CJS559" s="578"/>
      <c r="CJT559" s="3"/>
      <c r="CJU559" s="438"/>
      <c r="CJV559" s="3"/>
      <c r="CJW559" s="578"/>
      <c r="CJX559" s="3"/>
      <c r="CJY559" s="438"/>
      <c r="CJZ559" s="3"/>
      <c r="CKA559" s="578"/>
      <c r="CKB559" s="3"/>
      <c r="CKC559" s="438"/>
      <c r="CKD559" s="3"/>
      <c r="CKE559" s="578"/>
      <c r="CKF559" s="3"/>
      <c r="CKG559" s="438"/>
      <c r="CKH559" s="3"/>
      <c r="CKI559" s="578"/>
      <c r="CKJ559" s="3"/>
      <c r="CKK559" s="438"/>
      <c r="CKL559" s="3"/>
      <c r="CKM559" s="578"/>
      <c r="CKN559" s="3"/>
      <c r="CKO559" s="438"/>
      <c r="CKP559" s="3"/>
      <c r="CKQ559" s="578"/>
      <c r="CKR559" s="3"/>
      <c r="CKS559" s="438"/>
      <c r="CKT559" s="3"/>
      <c r="CKU559" s="578"/>
      <c r="CKV559" s="3"/>
      <c r="CKW559" s="438"/>
      <c r="CKX559" s="3"/>
      <c r="CKY559" s="578"/>
      <c r="CKZ559" s="3"/>
      <c r="CLA559" s="438"/>
      <c r="CLB559" s="3"/>
      <c r="CLC559" s="578"/>
      <c r="CLD559" s="3"/>
      <c r="CLE559" s="438"/>
      <c r="CLF559" s="3"/>
      <c r="CLG559" s="578"/>
      <c r="CLH559" s="3"/>
      <c r="CLI559" s="438"/>
      <c r="CLJ559" s="3"/>
      <c r="CLK559" s="578"/>
      <c r="CLL559" s="3"/>
      <c r="CLM559" s="438"/>
      <c r="CLN559" s="3"/>
      <c r="CLO559" s="578"/>
      <c r="CLP559" s="3"/>
      <c r="CLQ559" s="438"/>
      <c r="CLR559" s="3"/>
      <c r="CLS559" s="578"/>
      <c r="CLT559" s="3"/>
      <c r="CLU559" s="438"/>
      <c r="CLV559" s="3"/>
      <c r="CLW559" s="578"/>
      <c r="CLX559" s="3"/>
      <c r="CLY559" s="438"/>
      <c r="CLZ559" s="3"/>
      <c r="CMA559" s="578"/>
      <c r="CMB559" s="3"/>
      <c r="CMC559" s="438"/>
      <c r="CMD559" s="3"/>
      <c r="CME559" s="578"/>
      <c r="CMF559" s="3"/>
      <c r="CMG559" s="438"/>
      <c r="CMH559" s="3"/>
      <c r="CMI559" s="578"/>
      <c r="CMJ559" s="3"/>
      <c r="CMK559" s="438"/>
      <c r="CML559" s="3"/>
      <c r="CMM559" s="578"/>
      <c r="CMN559" s="3"/>
      <c r="CMO559" s="438"/>
      <c r="CMP559" s="3"/>
      <c r="CMQ559" s="578"/>
      <c r="CMR559" s="3"/>
      <c r="CMS559" s="438"/>
      <c r="CMT559" s="3"/>
      <c r="CMU559" s="578"/>
      <c r="CMV559" s="3"/>
      <c r="CMW559" s="438"/>
      <c r="CMX559" s="3"/>
      <c r="CMY559" s="578"/>
      <c r="CMZ559" s="3"/>
      <c r="CNA559" s="438"/>
      <c r="CNB559" s="3"/>
      <c r="CNC559" s="578"/>
      <c r="CND559" s="3"/>
      <c r="CNE559" s="438"/>
      <c r="CNF559" s="3"/>
      <c r="CNG559" s="578"/>
      <c r="CNH559" s="3"/>
      <c r="CNI559" s="438"/>
      <c r="CNJ559" s="3"/>
      <c r="CNK559" s="578"/>
      <c r="CNL559" s="3"/>
      <c r="CNM559" s="438"/>
      <c r="CNN559" s="3"/>
      <c r="CNO559" s="578"/>
      <c r="CNP559" s="3"/>
      <c r="CNQ559" s="438"/>
      <c r="CNR559" s="3"/>
      <c r="CNS559" s="578"/>
      <c r="CNT559" s="3"/>
      <c r="CNU559" s="438"/>
      <c r="CNV559" s="3"/>
      <c r="CNW559" s="578"/>
      <c r="CNX559" s="3"/>
      <c r="CNY559" s="438"/>
      <c r="CNZ559" s="3"/>
      <c r="COA559" s="578"/>
      <c r="COB559" s="3"/>
      <c r="COC559" s="438"/>
      <c r="COD559" s="3"/>
      <c r="COE559" s="578"/>
      <c r="COF559" s="3"/>
      <c r="COG559" s="438"/>
      <c r="COH559" s="3"/>
      <c r="COI559" s="578"/>
      <c r="COJ559" s="3"/>
      <c r="COK559" s="438"/>
      <c r="COL559" s="3"/>
      <c r="COM559" s="578"/>
      <c r="CON559" s="3"/>
      <c r="COO559" s="438"/>
      <c r="COP559" s="3"/>
      <c r="COQ559" s="578"/>
      <c r="COR559" s="3"/>
      <c r="COS559" s="438"/>
      <c r="COT559" s="3"/>
      <c r="COU559" s="578"/>
      <c r="COV559" s="3"/>
      <c r="COW559" s="438"/>
      <c r="COX559" s="3"/>
      <c r="COY559" s="578"/>
      <c r="COZ559" s="3"/>
      <c r="CPA559" s="438"/>
      <c r="CPB559" s="3"/>
      <c r="CPC559" s="578"/>
      <c r="CPD559" s="3"/>
      <c r="CPE559" s="438"/>
      <c r="CPF559" s="3"/>
      <c r="CPG559" s="578"/>
      <c r="CPH559" s="3"/>
      <c r="CPI559" s="438"/>
      <c r="CPJ559" s="3"/>
      <c r="CPK559" s="578"/>
      <c r="CPL559" s="3"/>
      <c r="CPM559" s="438"/>
      <c r="CPN559" s="3"/>
      <c r="CPO559" s="578"/>
      <c r="CPP559" s="3"/>
      <c r="CPQ559" s="438"/>
      <c r="CPR559" s="3"/>
      <c r="CPS559" s="578"/>
      <c r="CPT559" s="3"/>
      <c r="CPU559" s="438"/>
      <c r="CPV559" s="3"/>
      <c r="CPW559" s="578"/>
      <c r="CPX559" s="3"/>
      <c r="CPY559" s="438"/>
      <c r="CPZ559" s="3"/>
      <c r="CQA559" s="578"/>
      <c r="CQB559" s="3"/>
      <c r="CQC559" s="438"/>
      <c r="CQD559" s="3"/>
      <c r="CQE559" s="578"/>
      <c r="CQF559" s="3"/>
      <c r="CQG559" s="438"/>
      <c r="CQH559" s="3"/>
      <c r="CQI559" s="578"/>
      <c r="CQJ559" s="3"/>
      <c r="CQK559" s="438"/>
      <c r="CQL559" s="3"/>
      <c r="CQM559" s="578"/>
      <c r="CQN559" s="3"/>
      <c r="CQO559" s="438"/>
      <c r="CQP559" s="3"/>
      <c r="CQQ559" s="578"/>
      <c r="CQR559" s="3"/>
      <c r="CQS559" s="438"/>
      <c r="CQT559" s="3"/>
      <c r="CQU559" s="578"/>
      <c r="CQV559" s="3"/>
      <c r="CQW559" s="438"/>
      <c r="CQX559" s="3"/>
      <c r="CQY559" s="578"/>
      <c r="CQZ559" s="3"/>
      <c r="CRA559" s="438"/>
      <c r="CRB559" s="3"/>
      <c r="CRC559" s="578"/>
      <c r="CRD559" s="3"/>
      <c r="CRE559" s="438"/>
      <c r="CRF559" s="3"/>
      <c r="CRG559" s="578"/>
      <c r="CRH559" s="3"/>
      <c r="CRI559" s="438"/>
      <c r="CRJ559" s="3"/>
      <c r="CRK559" s="578"/>
      <c r="CRL559" s="3"/>
      <c r="CRM559" s="438"/>
      <c r="CRN559" s="3"/>
      <c r="CRO559" s="578"/>
      <c r="CRP559" s="3"/>
      <c r="CRQ559" s="438"/>
      <c r="CRR559" s="3"/>
      <c r="CRS559" s="578"/>
      <c r="CRT559" s="3"/>
      <c r="CRU559" s="438"/>
      <c r="CRV559" s="3"/>
      <c r="CRW559" s="578"/>
      <c r="CRX559" s="3"/>
      <c r="CRY559" s="438"/>
      <c r="CRZ559" s="3"/>
      <c r="CSA559" s="578"/>
      <c r="CSB559" s="3"/>
      <c r="CSC559" s="438"/>
      <c r="CSD559" s="3"/>
      <c r="CSE559" s="578"/>
      <c r="CSF559" s="3"/>
      <c r="CSG559" s="438"/>
      <c r="CSH559" s="3"/>
      <c r="CSI559" s="578"/>
      <c r="CSJ559" s="3"/>
      <c r="CSK559" s="438"/>
      <c r="CSL559" s="3"/>
      <c r="CSM559" s="578"/>
      <c r="CSN559" s="3"/>
      <c r="CSO559" s="438"/>
      <c r="CSP559" s="3"/>
      <c r="CSQ559" s="578"/>
      <c r="CSR559" s="3"/>
      <c r="CSS559" s="438"/>
      <c r="CST559" s="3"/>
      <c r="CSU559" s="578"/>
      <c r="CSV559" s="3"/>
      <c r="CSW559" s="438"/>
      <c r="CSX559" s="3"/>
      <c r="CSY559" s="578"/>
      <c r="CSZ559" s="3"/>
      <c r="CTA559" s="438"/>
      <c r="CTB559" s="3"/>
      <c r="CTC559" s="578"/>
      <c r="CTD559" s="3"/>
      <c r="CTE559" s="438"/>
      <c r="CTF559" s="3"/>
      <c r="CTG559" s="578"/>
      <c r="CTH559" s="3"/>
      <c r="CTI559" s="438"/>
      <c r="CTJ559" s="3"/>
      <c r="CTK559" s="578"/>
      <c r="CTL559" s="3"/>
      <c r="CTM559" s="438"/>
      <c r="CTN559" s="3"/>
      <c r="CTO559" s="578"/>
      <c r="CTP559" s="3"/>
      <c r="CTQ559" s="438"/>
      <c r="CTR559" s="3"/>
      <c r="CTS559" s="578"/>
      <c r="CTT559" s="3"/>
      <c r="CTU559" s="438"/>
      <c r="CTV559" s="3"/>
      <c r="CTW559" s="578"/>
      <c r="CTX559" s="3"/>
      <c r="CTY559" s="438"/>
      <c r="CTZ559" s="3"/>
      <c r="CUA559" s="578"/>
      <c r="CUB559" s="3"/>
      <c r="CUC559" s="438"/>
      <c r="CUD559" s="3"/>
      <c r="CUE559" s="578"/>
      <c r="CUF559" s="3"/>
      <c r="CUG559" s="438"/>
      <c r="CUH559" s="3"/>
      <c r="CUI559" s="578"/>
      <c r="CUJ559" s="3"/>
      <c r="CUK559" s="438"/>
      <c r="CUL559" s="3"/>
      <c r="CUM559" s="578"/>
      <c r="CUN559" s="3"/>
      <c r="CUO559" s="438"/>
      <c r="CUP559" s="3"/>
      <c r="CUQ559" s="578"/>
      <c r="CUR559" s="3"/>
      <c r="CUS559" s="438"/>
      <c r="CUT559" s="3"/>
      <c r="CUU559" s="578"/>
      <c r="CUV559" s="3"/>
      <c r="CUW559" s="438"/>
      <c r="CUX559" s="3"/>
      <c r="CUY559" s="578"/>
      <c r="CUZ559" s="3"/>
      <c r="CVA559" s="438"/>
      <c r="CVB559" s="3"/>
      <c r="CVC559" s="578"/>
      <c r="CVD559" s="3"/>
      <c r="CVE559" s="438"/>
      <c r="CVF559" s="3"/>
      <c r="CVG559" s="578"/>
      <c r="CVH559" s="3"/>
      <c r="CVI559" s="438"/>
      <c r="CVJ559" s="3"/>
      <c r="CVK559" s="578"/>
      <c r="CVL559" s="3"/>
      <c r="CVM559" s="438"/>
      <c r="CVN559" s="3"/>
      <c r="CVO559" s="578"/>
      <c r="CVP559" s="3"/>
      <c r="CVQ559" s="438"/>
      <c r="CVR559" s="3"/>
      <c r="CVS559" s="578"/>
      <c r="CVT559" s="3"/>
      <c r="CVU559" s="438"/>
      <c r="CVV559" s="3"/>
      <c r="CVW559" s="578"/>
      <c r="CVX559" s="3"/>
      <c r="CVY559" s="438"/>
      <c r="CVZ559" s="3"/>
      <c r="CWA559" s="578"/>
      <c r="CWB559" s="3"/>
      <c r="CWC559" s="438"/>
      <c r="CWD559" s="3"/>
      <c r="CWE559" s="578"/>
      <c r="CWF559" s="3"/>
      <c r="CWG559" s="438"/>
      <c r="CWH559" s="3"/>
      <c r="CWI559" s="578"/>
      <c r="CWJ559" s="3"/>
      <c r="CWK559" s="438"/>
      <c r="CWL559" s="3"/>
      <c r="CWM559" s="578"/>
      <c r="CWN559" s="3"/>
      <c r="CWO559" s="438"/>
      <c r="CWP559" s="3"/>
      <c r="CWQ559" s="578"/>
      <c r="CWR559" s="3"/>
      <c r="CWS559" s="438"/>
      <c r="CWT559" s="3"/>
      <c r="CWU559" s="578"/>
      <c r="CWV559" s="3"/>
      <c r="CWW559" s="438"/>
      <c r="CWX559" s="3"/>
      <c r="CWY559" s="578"/>
      <c r="CWZ559" s="3"/>
      <c r="CXA559" s="438"/>
      <c r="CXB559" s="3"/>
      <c r="CXC559" s="578"/>
      <c r="CXD559" s="3"/>
      <c r="CXE559" s="438"/>
      <c r="CXF559" s="3"/>
      <c r="CXG559" s="578"/>
      <c r="CXH559" s="3"/>
      <c r="CXI559" s="438"/>
      <c r="CXJ559" s="3"/>
      <c r="CXK559" s="578"/>
      <c r="CXL559" s="3"/>
      <c r="CXM559" s="438"/>
      <c r="CXN559" s="3"/>
      <c r="CXO559" s="578"/>
      <c r="CXP559" s="3"/>
      <c r="CXQ559" s="438"/>
      <c r="CXR559" s="3"/>
      <c r="CXS559" s="578"/>
      <c r="CXT559" s="3"/>
      <c r="CXU559" s="438"/>
      <c r="CXV559" s="3"/>
      <c r="CXW559" s="578"/>
      <c r="CXX559" s="3"/>
      <c r="CXY559" s="438"/>
      <c r="CXZ559" s="3"/>
      <c r="CYA559" s="578"/>
      <c r="CYB559" s="3"/>
      <c r="CYC559" s="438"/>
      <c r="CYD559" s="3"/>
      <c r="CYE559" s="578"/>
      <c r="CYF559" s="3"/>
      <c r="CYG559" s="438"/>
      <c r="CYH559" s="3"/>
      <c r="CYI559" s="578"/>
      <c r="CYJ559" s="3"/>
      <c r="CYK559" s="438"/>
      <c r="CYL559" s="3"/>
      <c r="CYM559" s="578"/>
      <c r="CYN559" s="3"/>
      <c r="CYO559" s="438"/>
      <c r="CYP559" s="3"/>
      <c r="CYQ559" s="578"/>
      <c r="CYR559" s="3"/>
      <c r="CYS559" s="438"/>
      <c r="CYT559" s="3"/>
      <c r="CYU559" s="578"/>
      <c r="CYV559" s="3"/>
      <c r="CYW559" s="438"/>
      <c r="CYX559" s="3"/>
      <c r="CYY559" s="578"/>
      <c r="CYZ559" s="3"/>
      <c r="CZA559" s="438"/>
      <c r="CZB559" s="3"/>
      <c r="CZC559" s="578"/>
      <c r="CZD559" s="3"/>
      <c r="CZE559" s="438"/>
      <c r="CZF559" s="3"/>
      <c r="CZG559" s="578"/>
      <c r="CZH559" s="3"/>
      <c r="CZI559" s="438"/>
      <c r="CZJ559" s="3"/>
      <c r="CZK559" s="578"/>
      <c r="CZL559" s="3"/>
      <c r="CZM559" s="438"/>
      <c r="CZN559" s="3"/>
      <c r="CZO559" s="578"/>
      <c r="CZP559" s="3"/>
      <c r="CZQ559" s="438"/>
      <c r="CZR559" s="3"/>
      <c r="CZS559" s="578"/>
      <c r="CZT559" s="3"/>
      <c r="CZU559" s="438"/>
      <c r="CZV559" s="3"/>
      <c r="CZW559" s="578"/>
      <c r="CZX559" s="3"/>
      <c r="CZY559" s="438"/>
      <c r="CZZ559" s="3"/>
      <c r="DAA559" s="578"/>
      <c r="DAB559" s="3"/>
      <c r="DAC559" s="438"/>
      <c r="DAD559" s="3"/>
      <c r="DAE559" s="578"/>
      <c r="DAF559" s="3"/>
      <c r="DAG559" s="438"/>
      <c r="DAH559" s="3"/>
      <c r="DAI559" s="578"/>
      <c r="DAJ559" s="3"/>
      <c r="DAK559" s="438"/>
      <c r="DAL559" s="3"/>
      <c r="DAM559" s="578"/>
      <c r="DAN559" s="3"/>
      <c r="DAO559" s="438"/>
      <c r="DAP559" s="3"/>
      <c r="DAQ559" s="578"/>
      <c r="DAR559" s="3"/>
      <c r="DAS559" s="438"/>
      <c r="DAT559" s="3"/>
      <c r="DAU559" s="578"/>
      <c r="DAV559" s="3"/>
      <c r="DAW559" s="438"/>
      <c r="DAX559" s="3"/>
      <c r="DAY559" s="578"/>
      <c r="DAZ559" s="3"/>
      <c r="DBA559" s="438"/>
      <c r="DBB559" s="3"/>
      <c r="DBC559" s="578"/>
      <c r="DBD559" s="3"/>
      <c r="DBE559" s="438"/>
      <c r="DBF559" s="3"/>
      <c r="DBG559" s="578"/>
      <c r="DBH559" s="3"/>
      <c r="DBI559" s="438"/>
      <c r="DBJ559" s="3"/>
      <c r="DBK559" s="578"/>
      <c r="DBL559" s="3"/>
      <c r="DBM559" s="438"/>
      <c r="DBN559" s="3"/>
      <c r="DBO559" s="578"/>
      <c r="DBP559" s="3"/>
      <c r="DBQ559" s="438"/>
      <c r="DBR559" s="3"/>
      <c r="DBS559" s="578"/>
      <c r="DBT559" s="3"/>
      <c r="DBU559" s="438"/>
      <c r="DBV559" s="3"/>
      <c r="DBW559" s="578"/>
      <c r="DBX559" s="3"/>
      <c r="DBY559" s="438"/>
      <c r="DBZ559" s="3"/>
      <c r="DCA559" s="578"/>
      <c r="DCB559" s="3"/>
      <c r="DCC559" s="438"/>
      <c r="DCD559" s="3"/>
      <c r="DCE559" s="578"/>
      <c r="DCF559" s="3"/>
      <c r="DCG559" s="438"/>
      <c r="DCH559" s="3"/>
      <c r="DCI559" s="578"/>
      <c r="DCJ559" s="3"/>
      <c r="DCK559" s="438"/>
      <c r="DCL559" s="3"/>
      <c r="DCM559" s="578"/>
      <c r="DCN559" s="3"/>
      <c r="DCO559" s="438"/>
      <c r="DCP559" s="3"/>
      <c r="DCQ559" s="578"/>
      <c r="DCR559" s="3"/>
      <c r="DCS559" s="438"/>
      <c r="DCT559" s="3"/>
      <c r="DCU559" s="578"/>
      <c r="DCV559" s="3"/>
      <c r="DCW559" s="438"/>
      <c r="DCX559" s="3"/>
      <c r="DCY559" s="578"/>
      <c r="DCZ559" s="3"/>
      <c r="DDA559" s="438"/>
      <c r="DDB559" s="3"/>
      <c r="DDC559" s="578"/>
      <c r="DDD559" s="3"/>
      <c r="DDE559" s="438"/>
      <c r="DDF559" s="3"/>
      <c r="DDG559" s="578"/>
      <c r="DDH559" s="3"/>
      <c r="DDI559" s="438"/>
      <c r="DDJ559" s="3"/>
      <c r="DDK559" s="578"/>
      <c r="DDL559" s="3"/>
      <c r="DDM559" s="438"/>
      <c r="DDN559" s="3"/>
      <c r="DDO559" s="578"/>
      <c r="DDP559" s="3"/>
      <c r="DDQ559" s="438"/>
      <c r="DDR559" s="3"/>
      <c r="DDS559" s="578"/>
      <c r="DDT559" s="3"/>
      <c r="DDU559" s="438"/>
      <c r="DDV559" s="3"/>
      <c r="DDW559" s="578"/>
      <c r="DDX559" s="3"/>
      <c r="DDY559" s="438"/>
      <c r="DDZ559" s="3"/>
      <c r="DEA559" s="578"/>
      <c r="DEB559" s="3"/>
      <c r="DEC559" s="438"/>
      <c r="DED559" s="3"/>
      <c r="DEE559" s="578"/>
      <c r="DEF559" s="3"/>
      <c r="DEG559" s="438"/>
      <c r="DEH559" s="3"/>
      <c r="DEI559" s="578"/>
      <c r="DEJ559" s="3"/>
      <c r="DEK559" s="438"/>
      <c r="DEL559" s="3"/>
      <c r="DEM559" s="578"/>
      <c r="DEN559" s="3"/>
      <c r="DEO559" s="438"/>
      <c r="DEP559" s="3"/>
      <c r="DEQ559" s="578"/>
      <c r="DER559" s="3"/>
      <c r="DES559" s="438"/>
      <c r="DET559" s="3"/>
      <c r="DEU559" s="578"/>
      <c r="DEV559" s="3"/>
      <c r="DEW559" s="438"/>
      <c r="DEX559" s="3"/>
      <c r="DEY559" s="578"/>
      <c r="DEZ559" s="3"/>
      <c r="DFA559" s="438"/>
      <c r="DFB559" s="3"/>
      <c r="DFC559" s="578"/>
      <c r="DFD559" s="3"/>
      <c r="DFE559" s="438"/>
      <c r="DFF559" s="3"/>
      <c r="DFG559" s="578"/>
      <c r="DFH559" s="3"/>
      <c r="DFI559" s="438"/>
      <c r="DFJ559" s="3"/>
      <c r="DFK559" s="578"/>
      <c r="DFL559" s="3"/>
      <c r="DFM559" s="438"/>
      <c r="DFN559" s="3"/>
      <c r="DFO559" s="578"/>
      <c r="DFP559" s="3"/>
      <c r="DFQ559" s="438"/>
      <c r="DFR559" s="3"/>
      <c r="DFS559" s="578"/>
      <c r="DFT559" s="3"/>
      <c r="DFU559" s="438"/>
      <c r="DFV559" s="3"/>
      <c r="DFW559" s="578"/>
      <c r="DFX559" s="3"/>
      <c r="DFY559" s="438"/>
      <c r="DFZ559" s="3"/>
      <c r="DGA559" s="578"/>
      <c r="DGB559" s="3"/>
      <c r="DGC559" s="438"/>
      <c r="DGD559" s="3"/>
      <c r="DGE559" s="578"/>
      <c r="DGF559" s="3"/>
      <c r="DGG559" s="438"/>
      <c r="DGH559" s="3"/>
      <c r="DGI559" s="578"/>
      <c r="DGJ559" s="3"/>
      <c r="DGK559" s="438"/>
      <c r="DGL559" s="3"/>
      <c r="DGM559" s="578"/>
      <c r="DGN559" s="3"/>
      <c r="DGO559" s="438"/>
      <c r="DGP559" s="3"/>
      <c r="DGQ559" s="578"/>
      <c r="DGR559" s="3"/>
      <c r="DGS559" s="438"/>
      <c r="DGT559" s="3"/>
      <c r="DGU559" s="578"/>
      <c r="DGV559" s="3"/>
      <c r="DGW559" s="438"/>
      <c r="DGX559" s="3"/>
      <c r="DGY559" s="578"/>
      <c r="DGZ559" s="3"/>
      <c r="DHA559" s="438"/>
      <c r="DHB559" s="3"/>
      <c r="DHC559" s="578"/>
      <c r="DHD559" s="3"/>
      <c r="DHE559" s="438"/>
      <c r="DHF559" s="3"/>
      <c r="DHG559" s="578"/>
      <c r="DHH559" s="3"/>
      <c r="DHI559" s="438"/>
      <c r="DHJ559" s="3"/>
      <c r="DHK559" s="578"/>
      <c r="DHL559" s="3"/>
      <c r="DHM559" s="438"/>
      <c r="DHN559" s="3"/>
      <c r="DHO559" s="578"/>
      <c r="DHP559" s="3"/>
      <c r="DHQ559" s="438"/>
      <c r="DHR559" s="3"/>
      <c r="DHS559" s="578"/>
      <c r="DHT559" s="3"/>
      <c r="DHU559" s="438"/>
      <c r="DHV559" s="3"/>
      <c r="DHW559" s="578"/>
      <c r="DHX559" s="3"/>
      <c r="DHY559" s="438"/>
      <c r="DHZ559" s="3"/>
      <c r="DIA559" s="578"/>
      <c r="DIB559" s="3"/>
      <c r="DIC559" s="438"/>
      <c r="DID559" s="3"/>
      <c r="DIE559" s="578"/>
      <c r="DIF559" s="3"/>
      <c r="DIG559" s="438"/>
      <c r="DIH559" s="3"/>
      <c r="DII559" s="578"/>
      <c r="DIJ559" s="3"/>
      <c r="DIK559" s="438"/>
      <c r="DIL559" s="3"/>
      <c r="DIM559" s="578"/>
      <c r="DIN559" s="3"/>
      <c r="DIO559" s="438"/>
      <c r="DIP559" s="3"/>
      <c r="DIQ559" s="578"/>
      <c r="DIR559" s="3"/>
      <c r="DIS559" s="438"/>
      <c r="DIT559" s="3"/>
      <c r="DIU559" s="578"/>
      <c r="DIV559" s="3"/>
      <c r="DIW559" s="438"/>
      <c r="DIX559" s="3"/>
      <c r="DIY559" s="578"/>
      <c r="DIZ559" s="3"/>
      <c r="DJA559" s="438"/>
      <c r="DJB559" s="3"/>
      <c r="DJC559" s="578"/>
      <c r="DJD559" s="3"/>
      <c r="DJE559" s="438"/>
      <c r="DJF559" s="3"/>
      <c r="DJG559" s="578"/>
      <c r="DJH559" s="3"/>
      <c r="DJI559" s="438"/>
      <c r="DJJ559" s="3"/>
      <c r="DJK559" s="578"/>
      <c r="DJL559" s="3"/>
      <c r="DJM559" s="438"/>
      <c r="DJN559" s="3"/>
      <c r="DJO559" s="578"/>
      <c r="DJP559" s="3"/>
      <c r="DJQ559" s="438"/>
      <c r="DJR559" s="3"/>
      <c r="DJS559" s="578"/>
      <c r="DJT559" s="3"/>
      <c r="DJU559" s="438"/>
      <c r="DJV559" s="3"/>
      <c r="DJW559" s="578"/>
      <c r="DJX559" s="3"/>
      <c r="DJY559" s="438"/>
      <c r="DJZ559" s="3"/>
      <c r="DKA559" s="578"/>
      <c r="DKB559" s="3"/>
      <c r="DKC559" s="438"/>
      <c r="DKD559" s="3"/>
      <c r="DKE559" s="578"/>
      <c r="DKF559" s="3"/>
      <c r="DKG559" s="438"/>
      <c r="DKH559" s="3"/>
      <c r="DKI559" s="578"/>
      <c r="DKJ559" s="3"/>
      <c r="DKK559" s="438"/>
      <c r="DKL559" s="3"/>
      <c r="DKM559" s="578"/>
      <c r="DKN559" s="3"/>
      <c r="DKO559" s="438"/>
      <c r="DKP559" s="3"/>
      <c r="DKQ559" s="578"/>
      <c r="DKR559" s="3"/>
      <c r="DKS559" s="438"/>
      <c r="DKT559" s="3"/>
      <c r="DKU559" s="578"/>
      <c r="DKV559" s="3"/>
      <c r="DKW559" s="438"/>
      <c r="DKX559" s="3"/>
      <c r="DKY559" s="578"/>
      <c r="DKZ559" s="3"/>
      <c r="DLA559" s="438"/>
      <c r="DLB559" s="3"/>
      <c r="DLC559" s="578"/>
      <c r="DLD559" s="3"/>
      <c r="DLE559" s="438"/>
      <c r="DLF559" s="3"/>
      <c r="DLG559" s="578"/>
      <c r="DLH559" s="3"/>
      <c r="DLI559" s="438"/>
      <c r="DLJ559" s="3"/>
      <c r="DLK559" s="578"/>
      <c r="DLL559" s="3"/>
      <c r="DLM559" s="438"/>
      <c r="DLN559" s="3"/>
      <c r="DLO559" s="578"/>
      <c r="DLP559" s="3"/>
      <c r="DLQ559" s="438"/>
      <c r="DLR559" s="3"/>
      <c r="DLS559" s="578"/>
      <c r="DLT559" s="3"/>
      <c r="DLU559" s="438"/>
      <c r="DLV559" s="3"/>
      <c r="DLW559" s="578"/>
      <c r="DLX559" s="3"/>
      <c r="DLY559" s="438"/>
      <c r="DLZ559" s="3"/>
      <c r="DMA559" s="578"/>
      <c r="DMB559" s="3"/>
      <c r="DMC559" s="438"/>
      <c r="DMD559" s="3"/>
      <c r="DME559" s="578"/>
      <c r="DMF559" s="3"/>
      <c r="DMG559" s="438"/>
      <c r="DMH559" s="3"/>
      <c r="DMI559" s="578"/>
      <c r="DMJ559" s="3"/>
      <c r="DMK559" s="438"/>
      <c r="DML559" s="3"/>
      <c r="DMM559" s="578"/>
      <c r="DMN559" s="3"/>
      <c r="DMO559" s="438"/>
      <c r="DMP559" s="3"/>
      <c r="DMQ559" s="578"/>
      <c r="DMR559" s="3"/>
      <c r="DMS559" s="438"/>
      <c r="DMT559" s="3"/>
      <c r="DMU559" s="578"/>
      <c r="DMV559" s="3"/>
      <c r="DMW559" s="438"/>
      <c r="DMX559" s="3"/>
      <c r="DMY559" s="578"/>
      <c r="DMZ559" s="3"/>
      <c r="DNA559" s="438"/>
      <c r="DNB559" s="3"/>
      <c r="DNC559" s="578"/>
      <c r="DND559" s="3"/>
      <c r="DNE559" s="438"/>
      <c r="DNF559" s="3"/>
      <c r="DNG559" s="578"/>
      <c r="DNH559" s="3"/>
      <c r="DNI559" s="438"/>
      <c r="DNJ559" s="3"/>
      <c r="DNK559" s="578"/>
      <c r="DNL559" s="3"/>
      <c r="DNM559" s="438"/>
      <c r="DNN559" s="3"/>
      <c r="DNO559" s="578"/>
      <c r="DNP559" s="3"/>
      <c r="DNQ559" s="438"/>
      <c r="DNR559" s="3"/>
      <c r="DNS559" s="578"/>
      <c r="DNT559" s="3"/>
      <c r="DNU559" s="438"/>
      <c r="DNV559" s="3"/>
      <c r="DNW559" s="578"/>
      <c r="DNX559" s="3"/>
      <c r="DNY559" s="438"/>
      <c r="DNZ559" s="3"/>
      <c r="DOA559" s="578"/>
      <c r="DOB559" s="3"/>
      <c r="DOC559" s="438"/>
      <c r="DOD559" s="3"/>
      <c r="DOE559" s="578"/>
      <c r="DOF559" s="3"/>
      <c r="DOG559" s="438"/>
      <c r="DOH559" s="3"/>
      <c r="DOI559" s="578"/>
      <c r="DOJ559" s="3"/>
      <c r="DOK559" s="438"/>
      <c r="DOL559" s="3"/>
      <c r="DOM559" s="578"/>
      <c r="DON559" s="3"/>
      <c r="DOO559" s="438"/>
      <c r="DOP559" s="3"/>
      <c r="DOQ559" s="578"/>
      <c r="DOR559" s="3"/>
      <c r="DOS559" s="438"/>
      <c r="DOT559" s="3"/>
      <c r="DOU559" s="578"/>
      <c r="DOV559" s="3"/>
      <c r="DOW559" s="438"/>
      <c r="DOX559" s="3"/>
      <c r="DOY559" s="578"/>
      <c r="DOZ559" s="3"/>
      <c r="DPA559" s="438"/>
      <c r="DPB559" s="3"/>
      <c r="DPC559" s="578"/>
      <c r="DPD559" s="3"/>
      <c r="DPE559" s="438"/>
      <c r="DPF559" s="3"/>
      <c r="DPG559" s="578"/>
      <c r="DPH559" s="3"/>
      <c r="DPI559" s="438"/>
      <c r="DPJ559" s="3"/>
      <c r="DPK559" s="578"/>
      <c r="DPL559" s="3"/>
      <c r="DPM559" s="438"/>
      <c r="DPN559" s="3"/>
      <c r="DPO559" s="578"/>
      <c r="DPP559" s="3"/>
      <c r="DPQ559" s="438"/>
      <c r="DPR559" s="3"/>
      <c r="DPS559" s="578"/>
      <c r="DPT559" s="3"/>
      <c r="DPU559" s="438"/>
      <c r="DPV559" s="3"/>
      <c r="DPW559" s="578"/>
      <c r="DPX559" s="3"/>
      <c r="DPY559" s="438"/>
      <c r="DPZ559" s="3"/>
      <c r="DQA559" s="578"/>
      <c r="DQB559" s="3"/>
      <c r="DQC559" s="438"/>
      <c r="DQD559" s="3"/>
      <c r="DQE559" s="578"/>
      <c r="DQF559" s="3"/>
      <c r="DQG559" s="438"/>
      <c r="DQH559" s="3"/>
      <c r="DQI559" s="578"/>
      <c r="DQJ559" s="3"/>
      <c r="DQK559" s="438"/>
      <c r="DQL559" s="3"/>
      <c r="DQM559" s="578"/>
      <c r="DQN559" s="3"/>
      <c r="DQO559" s="438"/>
      <c r="DQP559" s="3"/>
      <c r="DQQ559" s="578"/>
      <c r="DQR559" s="3"/>
      <c r="DQS559" s="438"/>
      <c r="DQT559" s="3"/>
      <c r="DQU559" s="578"/>
      <c r="DQV559" s="3"/>
      <c r="DQW559" s="438"/>
      <c r="DQX559" s="3"/>
      <c r="DQY559" s="578"/>
      <c r="DQZ559" s="3"/>
      <c r="DRA559" s="438"/>
      <c r="DRB559" s="3"/>
      <c r="DRC559" s="578"/>
      <c r="DRD559" s="3"/>
      <c r="DRE559" s="438"/>
      <c r="DRF559" s="3"/>
      <c r="DRG559" s="578"/>
      <c r="DRH559" s="3"/>
      <c r="DRI559" s="438"/>
      <c r="DRJ559" s="3"/>
      <c r="DRK559" s="578"/>
      <c r="DRL559" s="3"/>
      <c r="DRM559" s="438"/>
      <c r="DRN559" s="3"/>
      <c r="DRO559" s="578"/>
      <c r="DRP559" s="3"/>
      <c r="DRQ559" s="438"/>
      <c r="DRR559" s="3"/>
      <c r="DRS559" s="578"/>
      <c r="DRT559" s="3"/>
      <c r="DRU559" s="438"/>
      <c r="DRV559" s="3"/>
      <c r="DRW559" s="578"/>
      <c r="DRX559" s="3"/>
      <c r="DRY559" s="438"/>
      <c r="DRZ559" s="3"/>
      <c r="DSA559" s="578"/>
      <c r="DSB559" s="3"/>
      <c r="DSC559" s="438"/>
      <c r="DSD559" s="3"/>
      <c r="DSE559" s="578"/>
      <c r="DSF559" s="3"/>
      <c r="DSG559" s="438"/>
      <c r="DSH559" s="3"/>
      <c r="DSI559" s="578"/>
      <c r="DSJ559" s="3"/>
      <c r="DSK559" s="438"/>
      <c r="DSL559" s="3"/>
      <c r="DSM559" s="578"/>
      <c r="DSN559" s="3"/>
      <c r="DSO559" s="438"/>
      <c r="DSP559" s="3"/>
      <c r="DSQ559" s="578"/>
      <c r="DSR559" s="3"/>
      <c r="DSS559" s="438"/>
      <c r="DST559" s="3"/>
      <c r="DSU559" s="578"/>
      <c r="DSV559" s="3"/>
      <c r="DSW559" s="438"/>
      <c r="DSX559" s="3"/>
      <c r="DSY559" s="578"/>
      <c r="DSZ559" s="3"/>
      <c r="DTA559" s="438"/>
      <c r="DTB559" s="3"/>
      <c r="DTC559" s="578"/>
      <c r="DTD559" s="3"/>
      <c r="DTE559" s="438"/>
      <c r="DTF559" s="3"/>
      <c r="DTG559" s="578"/>
      <c r="DTH559" s="3"/>
      <c r="DTI559" s="438"/>
      <c r="DTJ559" s="3"/>
      <c r="DTK559" s="578"/>
      <c r="DTL559" s="3"/>
      <c r="DTM559" s="438"/>
      <c r="DTN559" s="3"/>
      <c r="DTO559" s="578"/>
      <c r="DTP559" s="3"/>
      <c r="DTQ559" s="438"/>
      <c r="DTR559" s="3"/>
      <c r="DTS559" s="578"/>
      <c r="DTT559" s="3"/>
      <c r="DTU559" s="438"/>
      <c r="DTV559" s="3"/>
      <c r="DTW559" s="578"/>
      <c r="DTX559" s="3"/>
      <c r="DTY559" s="438"/>
      <c r="DTZ559" s="3"/>
      <c r="DUA559" s="578"/>
      <c r="DUB559" s="3"/>
      <c r="DUC559" s="438"/>
      <c r="DUD559" s="3"/>
      <c r="DUE559" s="578"/>
      <c r="DUF559" s="3"/>
      <c r="DUG559" s="438"/>
      <c r="DUH559" s="3"/>
      <c r="DUI559" s="578"/>
      <c r="DUJ559" s="3"/>
      <c r="DUK559" s="438"/>
      <c r="DUL559" s="3"/>
      <c r="DUM559" s="578"/>
      <c r="DUN559" s="3"/>
      <c r="DUO559" s="438"/>
      <c r="DUP559" s="3"/>
      <c r="DUQ559" s="578"/>
      <c r="DUR559" s="3"/>
      <c r="DUS559" s="438"/>
      <c r="DUT559" s="3"/>
      <c r="DUU559" s="578"/>
      <c r="DUV559" s="3"/>
      <c r="DUW559" s="438"/>
      <c r="DUX559" s="3"/>
      <c r="DUY559" s="578"/>
      <c r="DUZ559" s="3"/>
      <c r="DVA559" s="438"/>
      <c r="DVB559" s="3"/>
      <c r="DVC559" s="578"/>
      <c r="DVD559" s="3"/>
      <c r="DVE559" s="438"/>
      <c r="DVF559" s="3"/>
      <c r="DVG559" s="578"/>
      <c r="DVH559" s="3"/>
      <c r="DVI559" s="438"/>
      <c r="DVJ559" s="3"/>
      <c r="DVK559" s="578"/>
      <c r="DVL559" s="3"/>
      <c r="DVM559" s="438"/>
      <c r="DVN559" s="3"/>
      <c r="DVO559" s="578"/>
      <c r="DVP559" s="3"/>
      <c r="DVQ559" s="438"/>
      <c r="DVR559" s="3"/>
      <c r="DVS559" s="578"/>
      <c r="DVT559" s="3"/>
      <c r="DVU559" s="438"/>
      <c r="DVV559" s="3"/>
      <c r="DVW559" s="578"/>
      <c r="DVX559" s="3"/>
      <c r="DVY559" s="438"/>
      <c r="DVZ559" s="3"/>
      <c r="DWA559" s="578"/>
      <c r="DWB559" s="3"/>
      <c r="DWC559" s="438"/>
      <c r="DWD559" s="3"/>
      <c r="DWE559" s="578"/>
      <c r="DWF559" s="3"/>
      <c r="DWG559" s="438"/>
      <c r="DWH559" s="3"/>
      <c r="DWI559" s="578"/>
      <c r="DWJ559" s="3"/>
      <c r="DWK559" s="438"/>
      <c r="DWL559" s="3"/>
      <c r="DWM559" s="578"/>
      <c r="DWN559" s="3"/>
      <c r="DWO559" s="438"/>
      <c r="DWP559" s="3"/>
      <c r="DWQ559" s="578"/>
      <c r="DWR559" s="3"/>
      <c r="DWS559" s="438"/>
      <c r="DWT559" s="3"/>
      <c r="DWU559" s="578"/>
      <c r="DWV559" s="3"/>
      <c r="DWW559" s="438"/>
      <c r="DWX559" s="3"/>
      <c r="DWY559" s="578"/>
      <c r="DWZ559" s="3"/>
      <c r="DXA559" s="438"/>
      <c r="DXB559" s="3"/>
      <c r="DXC559" s="578"/>
      <c r="DXD559" s="3"/>
      <c r="DXE559" s="438"/>
      <c r="DXF559" s="3"/>
      <c r="DXG559" s="578"/>
      <c r="DXH559" s="3"/>
      <c r="DXI559" s="438"/>
      <c r="DXJ559" s="3"/>
      <c r="DXK559" s="578"/>
      <c r="DXL559" s="3"/>
      <c r="DXM559" s="438"/>
      <c r="DXN559" s="3"/>
      <c r="DXO559" s="578"/>
      <c r="DXP559" s="3"/>
      <c r="DXQ559" s="438"/>
      <c r="DXR559" s="3"/>
      <c r="DXS559" s="578"/>
      <c r="DXT559" s="3"/>
      <c r="DXU559" s="438"/>
      <c r="DXV559" s="3"/>
      <c r="DXW559" s="578"/>
      <c r="DXX559" s="3"/>
      <c r="DXY559" s="438"/>
      <c r="DXZ559" s="3"/>
      <c r="DYA559" s="578"/>
      <c r="DYB559" s="3"/>
      <c r="DYC559" s="438"/>
      <c r="DYD559" s="3"/>
      <c r="DYE559" s="578"/>
      <c r="DYF559" s="3"/>
      <c r="DYG559" s="438"/>
      <c r="DYH559" s="3"/>
      <c r="DYI559" s="578"/>
      <c r="DYJ559" s="3"/>
      <c r="DYK559" s="438"/>
      <c r="DYL559" s="3"/>
      <c r="DYM559" s="578"/>
      <c r="DYN559" s="3"/>
      <c r="DYO559" s="438"/>
      <c r="DYP559" s="3"/>
      <c r="DYQ559" s="578"/>
      <c r="DYR559" s="3"/>
      <c r="DYS559" s="438"/>
      <c r="DYT559" s="3"/>
      <c r="DYU559" s="578"/>
      <c r="DYV559" s="3"/>
      <c r="DYW559" s="438"/>
      <c r="DYX559" s="3"/>
      <c r="DYY559" s="578"/>
      <c r="DYZ559" s="3"/>
      <c r="DZA559" s="438"/>
      <c r="DZB559" s="3"/>
      <c r="DZC559" s="578"/>
      <c r="DZD559" s="3"/>
      <c r="DZE559" s="438"/>
      <c r="DZF559" s="3"/>
      <c r="DZG559" s="578"/>
      <c r="DZH559" s="3"/>
      <c r="DZI559" s="438"/>
      <c r="DZJ559" s="3"/>
      <c r="DZK559" s="578"/>
      <c r="DZL559" s="3"/>
      <c r="DZM559" s="438"/>
      <c r="DZN559" s="3"/>
      <c r="DZO559" s="578"/>
      <c r="DZP559" s="3"/>
      <c r="DZQ559" s="438"/>
      <c r="DZR559" s="3"/>
      <c r="DZS559" s="578"/>
      <c r="DZT559" s="3"/>
      <c r="DZU559" s="438"/>
      <c r="DZV559" s="3"/>
      <c r="DZW559" s="578"/>
      <c r="DZX559" s="3"/>
      <c r="DZY559" s="438"/>
      <c r="DZZ559" s="3"/>
      <c r="EAA559" s="578"/>
      <c r="EAB559" s="3"/>
      <c r="EAC559" s="438"/>
      <c r="EAD559" s="3"/>
      <c r="EAE559" s="578"/>
      <c r="EAF559" s="3"/>
      <c r="EAG559" s="438"/>
      <c r="EAH559" s="3"/>
      <c r="EAI559" s="578"/>
      <c r="EAJ559" s="3"/>
      <c r="EAK559" s="438"/>
      <c r="EAL559" s="3"/>
      <c r="EAM559" s="578"/>
      <c r="EAN559" s="3"/>
      <c r="EAO559" s="438"/>
      <c r="EAP559" s="3"/>
      <c r="EAQ559" s="578"/>
      <c r="EAR559" s="3"/>
      <c r="EAS559" s="438"/>
      <c r="EAT559" s="3"/>
      <c r="EAU559" s="578"/>
      <c r="EAV559" s="3"/>
      <c r="EAW559" s="438"/>
      <c r="EAX559" s="3"/>
      <c r="EAY559" s="578"/>
      <c r="EAZ559" s="3"/>
      <c r="EBA559" s="438"/>
      <c r="EBB559" s="3"/>
      <c r="EBC559" s="578"/>
      <c r="EBD559" s="3"/>
      <c r="EBE559" s="438"/>
      <c r="EBF559" s="3"/>
      <c r="EBG559" s="578"/>
      <c r="EBH559" s="3"/>
      <c r="EBI559" s="438"/>
      <c r="EBJ559" s="3"/>
      <c r="EBK559" s="578"/>
      <c r="EBL559" s="3"/>
      <c r="EBM559" s="438"/>
      <c r="EBN559" s="3"/>
      <c r="EBO559" s="578"/>
      <c r="EBP559" s="3"/>
      <c r="EBQ559" s="438"/>
      <c r="EBR559" s="3"/>
      <c r="EBS559" s="578"/>
      <c r="EBT559" s="3"/>
      <c r="EBU559" s="438"/>
      <c r="EBV559" s="3"/>
      <c r="EBW559" s="578"/>
      <c r="EBX559" s="3"/>
      <c r="EBY559" s="438"/>
      <c r="EBZ559" s="3"/>
      <c r="ECA559" s="578"/>
      <c r="ECB559" s="3"/>
      <c r="ECC559" s="438"/>
      <c r="ECD559" s="3"/>
      <c r="ECE559" s="578"/>
      <c r="ECF559" s="3"/>
      <c r="ECG559" s="438"/>
      <c r="ECH559" s="3"/>
      <c r="ECI559" s="578"/>
      <c r="ECJ559" s="3"/>
      <c r="ECK559" s="438"/>
      <c r="ECL559" s="3"/>
      <c r="ECM559" s="578"/>
      <c r="ECN559" s="3"/>
      <c r="ECO559" s="438"/>
      <c r="ECP559" s="3"/>
      <c r="ECQ559" s="578"/>
      <c r="ECR559" s="3"/>
      <c r="ECS559" s="438"/>
      <c r="ECT559" s="3"/>
      <c r="ECU559" s="578"/>
      <c r="ECV559" s="3"/>
      <c r="ECW559" s="438"/>
      <c r="ECX559" s="3"/>
      <c r="ECY559" s="578"/>
      <c r="ECZ559" s="3"/>
      <c r="EDA559" s="438"/>
      <c r="EDB559" s="3"/>
      <c r="EDC559" s="578"/>
      <c r="EDD559" s="3"/>
      <c r="EDE559" s="438"/>
      <c r="EDF559" s="3"/>
      <c r="EDG559" s="578"/>
      <c r="EDH559" s="3"/>
      <c r="EDI559" s="438"/>
      <c r="EDJ559" s="3"/>
      <c r="EDK559" s="578"/>
      <c r="EDL559" s="3"/>
      <c r="EDM559" s="438"/>
      <c r="EDN559" s="3"/>
      <c r="EDO559" s="578"/>
      <c r="EDP559" s="3"/>
      <c r="EDQ559" s="438"/>
      <c r="EDR559" s="3"/>
      <c r="EDS559" s="578"/>
      <c r="EDT559" s="3"/>
      <c r="EDU559" s="438"/>
      <c r="EDV559" s="3"/>
      <c r="EDW559" s="578"/>
      <c r="EDX559" s="3"/>
      <c r="EDY559" s="438"/>
      <c r="EDZ559" s="3"/>
      <c r="EEA559" s="578"/>
      <c r="EEB559" s="3"/>
      <c r="EEC559" s="438"/>
      <c r="EED559" s="3"/>
      <c r="EEE559" s="578"/>
      <c r="EEF559" s="3"/>
      <c r="EEG559" s="438"/>
      <c r="EEH559" s="3"/>
      <c r="EEI559" s="578"/>
      <c r="EEJ559" s="3"/>
      <c r="EEK559" s="438"/>
      <c r="EEL559" s="3"/>
      <c r="EEM559" s="578"/>
      <c r="EEN559" s="3"/>
      <c r="EEO559" s="438"/>
      <c r="EEP559" s="3"/>
      <c r="EEQ559" s="578"/>
      <c r="EER559" s="3"/>
      <c r="EES559" s="438"/>
      <c r="EET559" s="3"/>
      <c r="EEU559" s="578"/>
      <c r="EEV559" s="3"/>
      <c r="EEW559" s="438"/>
      <c r="EEX559" s="3"/>
      <c r="EEY559" s="578"/>
      <c r="EEZ559" s="3"/>
      <c r="EFA559" s="438"/>
      <c r="EFB559" s="3"/>
      <c r="EFC559" s="578"/>
      <c r="EFD559" s="3"/>
      <c r="EFE559" s="438"/>
      <c r="EFF559" s="3"/>
      <c r="EFG559" s="578"/>
      <c r="EFH559" s="3"/>
      <c r="EFI559" s="438"/>
      <c r="EFJ559" s="3"/>
      <c r="EFK559" s="578"/>
      <c r="EFL559" s="3"/>
      <c r="EFM559" s="438"/>
      <c r="EFN559" s="3"/>
      <c r="EFO559" s="578"/>
      <c r="EFP559" s="3"/>
      <c r="EFQ559" s="438"/>
      <c r="EFR559" s="3"/>
      <c r="EFS559" s="578"/>
      <c r="EFT559" s="3"/>
      <c r="EFU559" s="438"/>
      <c r="EFV559" s="3"/>
      <c r="EFW559" s="578"/>
      <c r="EFX559" s="3"/>
      <c r="EFY559" s="438"/>
      <c r="EFZ559" s="3"/>
      <c r="EGA559" s="578"/>
      <c r="EGB559" s="3"/>
      <c r="EGC559" s="438"/>
      <c r="EGD559" s="3"/>
      <c r="EGE559" s="578"/>
      <c r="EGF559" s="3"/>
      <c r="EGG559" s="438"/>
      <c r="EGH559" s="3"/>
      <c r="EGI559" s="578"/>
      <c r="EGJ559" s="3"/>
      <c r="EGK559" s="438"/>
      <c r="EGL559" s="3"/>
      <c r="EGM559" s="578"/>
      <c r="EGN559" s="3"/>
      <c r="EGO559" s="438"/>
      <c r="EGP559" s="3"/>
      <c r="EGQ559" s="578"/>
      <c r="EGR559" s="3"/>
      <c r="EGS559" s="438"/>
      <c r="EGT559" s="3"/>
      <c r="EGU559" s="578"/>
      <c r="EGV559" s="3"/>
      <c r="EGW559" s="438"/>
      <c r="EGX559" s="3"/>
      <c r="EGY559" s="578"/>
      <c r="EGZ559" s="3"/>
      <c r="EHA559" s="438"/>
      <c r="EHB559" s="3"/>
      <c r="EHC559" s="578"/>
      <c r="EHD559" s="3"/>
      <c r="EHE559" s="438"/>
      <c r="EHF559" s="3"/>
      <c r="EHG559" s="578"/>
      <c r="EHH559" s="3"/>
      <c r="EHI559" s="438"/>
      <c r="EHJ559" s="3"/>
      <c r="EHK559" s="578"/>
      <c r="EHL559" s="3"/>
      <c r="EHM559" s="438"/>
      <c r="EHN559" s="3"/>
      <c r="EHO559" s="578"/>
      <c r="EHP559" s="3"/>
      <c r="EHQ559" s="438"/>
      <c r="EHR559" s="3"/>
      <c r="EHS559" s="578"/>
      <c r="EHT559" s="3"/>
      <c r="EHU559" s="438"/>
      <c r="EHV559" s="3"/>
      <c r="EHW559" s="578"/>
      <c r="EHX559" s="3"/>
      <c r="EHY559" s="438"/>
      <c r="EHZ559" s="3"/>
      <c r="EIA559" s="578"/>
      <c r="EIB559" s="3"/>
      <c r="EIC559" s="438"/>
      <c r="EID559" s="3"/>
      <c r="EIE559" s="578"/>
      <c r="EIF559" s="3"/>
      <c r="EIG559" s="438"/>
      <c r="EIH559" s="3"/>
      <c r="EII559" s="578"/>
      <c r="EIJ559" s="3"/>
      <c r="EIK559" s="438"/>
      <c r="EIL559" s="3"/>
      <c r="EIM559" s="578"/>
      <c r="EIN559" s="3"/>
      <c r="EIO559" s="438"/>
      <c r="EIP559" s="3"/>
      <c r="EIQ559" s="578"/>
      <c r="EIR559" s="3"/>
      <c r="EIS559" s="438"/>
      <c r="EIT559" s="3"/>
      <c r="EIU559" s="578"/>
      <c r="EIV559" s="3"/>
      <c r="EIW559" s="438"/>
      <c r="EIX559" s="3"/>
      <c r="EIY559" s="578"/>
      <c r="EIZ559" s="3"/>
      <c r="EJA559" s="438"/>
      <c r="EJB559" s="3"/>
      <c r="EJC559" s="578"/>
      <c r="EJD559" s="3"/>
      <c r="EJE559" s="438"/>
      <c r="EJF559" s="3"/>
      <c r="EJG559" s="578"/>
      <c r="EJH559" s="3"/>
      <c r="EJI559" s="438"/>
      <c r="EJJ559" s="3"/>
      <c r="EJK559" s="578"/>
      <c r="EJL559" s="3"/>
      <c r="EJM559" s="438"/>
      <c r="EJN559" s="3"/>
      <c r="EJO559" s="578"/>
      <c r="EJP559" s="3"/>
      <c r="EJQ559" s="438"/>
      <c r="EJR559" s="3"/>
      <c r="EJS559" s="578"/>
      <c r="EJT559" s="3"/>
      <c r="EJU559" s="438"/>
      <c r="EJV559" s="3"/>
      <c r="EJW559" s="578"/>
      <c r="EJX559" s="3"/>
      <c r="EJY559" s="438"/>
      <c r="EJZ559" s="3"/>
      <c r="EKA559" s="578"/>
      <c r="EKB559" s="3"/>
      <c r="EKC559" s="438"/>
      <c r="EKD559" s="3"/>
      <c r="EKE559" s="578"/>
      <c r="EKF559" s="3"/>
      <c r="EKG559" s="438"/>
      <c r="EKH559" s="3"/>
      <c r="EKI559" s="578"/>
      <c r="EKJ559" s="3"/>
      <c r="EKK559" s="438"/>
      <c r="EKL559" s="3"/>
      <c r="EKM559" s="578"/>
      <c r="EKN559" s="3"/>
      <c r="EKO559" s="438"/>
      <c r="EKP559" s="3"/>
      <c r="EKQ559" s="578"/>
      <c r="EKR559" s="3"/>
      <c r="EKS559" s="438"/>
      <c r="EKT559" s="3"/>
      <c r="EKU559" s="578"/>
      <c r="EKV559" s="3"/>
      <c r="EKW559" s="438"/>
      <c r="EKX559" s="3"/>
      <c r="EKY559" s="578"/>
      <c r="EKZ559" s="3"/>
      <c r="ELA559" s="438"/>
      <c r="ELB559" s="3"/>
      <c r="ELC559" s="578"/>
      <c r="ELD559" s="3"/>
      <c r="ELE559" s="438"/>
      <c r="ELF559" s="3"/>
      <c r="ELG559" s="578"/>
      <c r="ELH559" s="3"/>
      <c r="ELI559" s="438"/>
      <c r="ELJ559" s="3"/>
      <c r="ELK559" s="578"/>
      <c r="ELL559" s="3"/>
      <c r="ELM559" s="438"/>
      <c r="ELN559" s="3"/>
      <c r="ELO559" s="578"/>
      <c r="ELP559" s="3"/>
      <c r="ELQ559" s="438"/>
      <c r="ELR559" s="3"/>
      <c r="ELS559" s="578"/>
      <c r="ELT559" s="3"/>
      <c r="ELU559" s="438"/>
      <c r="ELV559" s="3"/>
      <c r="ELW559" s="578"/>
      <c r="ELX559" s="3"/>
      <c r="ELY559" s="438"/>
      <c r="ELZ559" s="3"/>
      <c r="EMA559" s="578"/>
      <c r="EMB559" s="3"/>
      <c r="EMC559" s="438"/>
      <c r="EMD559" s="3"/>
      <c r="EME559" s="578"/>
      <c r="EMF559" s="3"/>
      <c r="EMG559" s="438"/>
      <c r="EMH559" s="3"/>
      <c r="EMI559" s="578"/>
      <c r="EMJ559" s="3"/>
      <c r="EMK559" s="438"/>
      <c r="EML559" s="3"/>
      <c r="EMM559" s="578"/>
      <c r="EMN559" s="3"/>
      <c r="EMO559" s="438"/>
      <c r="EMP559" s="3"/>
      <c r="EMQ559" s="578"/>
      <c r="EMR559" s="3"/>
      <c r="EMS559" s="438"/>
      <c r="EMT559" s="3"/>
      <c r="EMU559" s="578"/>
      <c r="EMV559" s="3"/>
      <c r="EMW559" s="438"/>
      <c r="EMX559" s="3"/>
      <c r="EMY559" s="578"/>
      <c r="EMZ559" s="3"/>
      <c r="ENA559" s="438"/>
      <c r="ENB559" s="3"/>
      <c r="ENC559" s="578"/>
      <c r="END559" s="3"/>
      <c r="ENE559" s="438"/>
      <c r="ENF559" s="3"/>
      <c r="ENG559" s="578"/>
      <c r="ENH559" s="3"/>
      <c r="ENI559" s="438"/>
      <c r="ENJ559" s="3"/>
      <c r="ENK559" s="578"/>
      <c r="ENL559" s="3"/>
      <c r="ENM559" s="438"/>
      <c r="ENN559" s="3"/>
      <c r="ENO559" s="578"/>
      <c r="ENP559" s="3"/>
      <c r="ENQ559" s="438"/>
      <c r="ENR559" s="3"/>
      <c r="ENS559" s="578"/>
      <c r="ENT559" s="3"/>
      <c r="ENU559" s="438"/>
      <c r="ENV559" s="3"/>
      <c r="ENW559" s="578"/>
      <c r="ENX559" s="3"/>
      <c r="ENY559" s="438"/>
      <c r="ENZ559" s="3"/>
      <c r="EOA559" s="578"/>
      <c r="EOB559" s="3"/>
      <c r="EOC559" s="438"/>
      <c r="EOD559" s="3"/>
      <c r="EOE559" s="578"/>
      <c r="EOF559" s="3"/>
      <c r="EOG559" s="438"/>
      <c r="EOH559" s="3"/>
      <c r="EOI559" s="578"/>
      <c r="EOJ559" s="3"/>
      <c r="EOK559" s="438"/>
      <c r="EOL559" s="3"/>
      <c r="EOM559" s="578"/>
      <c r="EON559" s="3"/>
      <c r="EOO559" s="438"/>
      <c r="EOP559" s="3"/>
      <c r="EOQ559" s="578"/>
      <c r="EOR559" s="3"/>
      <c r="EOS559" s="438"/>
      <c r="EOT559" s="3"/>
      <c r="EOU559" s="578"/>
      <c r="EOV559" s="3"/>
      <c r="EOW559" s="438"/>
      <c r="EOX559" s="3"/>
      <c r="EOY559" s="578"/>
      <c r="EOZ559" s="3"/>
      <c r="EPA559" s="438"/>
      <c r="EPB559" s="3"/>
      <c r="EPC559" s="578"/>
      <c r="EPD559" s="3"/>
      <c r="EPE559" s="438"/>
      <c r="EPF559" s="3"/>
      <c r="EPG559" s="578"/>
      <c r="EPH559" s="3"/>
      <c r="EPI559" s="438"/>
      <c r="EPJ559" s="3"/>
      <c r="EPK559" s="578"/>
      <c r="EPL559" s="3"/>
      <c r="EPM559" s="438"/>
      <c r="EPN559" s="3"/>
      <c r="EPO559" s="578"/>
      <c r="EPP559" s="3"/>
      <c r="EPQ559" s="438"/>
      <c r="EPR559" s="3"/>
      <c r="EPS559" s="578"/>
      <c r="EPT559" s="3"/>
      <c r="EPU559" s="438"/>
      <c r="EPV559" s="3"/>
      <c r="EPW559" s="578"/>
      <c r="EPX559" s="3"/>
      <c r="EPY559" s="438"/>
      <c r="EPZ559" s="3"/>
      <c r="EQA559" s="578"/>
      <c r="EQB559" s="3"/>
      <c r="EQC559" s="438"/>
      <c r="EQD559" s="3"/>
      <c r="EQE559" s="578"/>
      <c r="EQF559" s="3"/>
      <c r="EQG559" s="438"/>
      <c r="EQH559" s="3"/>
      <c r="EQI559" s="578"/>
      <c r="EQJ559" s="3"/>
      <c r="EQK559" s="438"/>
      <c r="EQL559" s="3"/>
      <c r="EQM559" s="578"/>
      <c r="EQN559" s="3"/>
      <c r="EQO559" s="438"/>
      <c r="EQP559" s="3"/>
      <c r="EQQ559" s="578"/>
      <c r="EQR559" s="3"/>
      <c r="EQS559" s="438"/>
      <c r="EQT559" s="3"/>
      <c r="EQU559" s="578"/>
      <c r="EQV559" s="3"/>
      <c r="EQW559" s="438"/>
      <c r="EQX559" s="3"/>
      <c r="EQY559" s="578"/>
      <c r="EQZ559" s="3"/>
      <c r="ERA559" s="438"/>
      <c r="ERB559" s="3"/>
      <c r="ERC559" s="578"/>
      <c r="ERD559" s="3"/>
      <c r="ERE559" s="438"/>
      <c r="ERF559" s="3"/>
      <c r="ERG559" s="578"/>
      <c r="ERH559" s="3"/>
      <c r="ERI559" s="438"/>
      <c r="ERJ559" s="3"/>
      <c r="ERK559" s="578"/>
      <c r="ERL559" s="3"/>
      <c r="ERM559" s="438"/>
      <c r="ERN559" s="3"/>
      <c r="ERO559" s="578"/>
      <c r="ERP559" s="3"/>
      <c r="ERQ559" s="438"/>
      <c r="ERR559" s="3"/>
      <c r="ERS559" s="578"/>
      <c r="ERT559" s="3"/>
      <c r="ERU559" s="438"/>
      <c r="ERV559" s="3"/>
      <c r="ERW559" s="578"/>
      <c r="ERX559" s="3"/>
      <c r="ERY559" s="438"/>
      <c r="ERZ559" s="3"/>
      <c r="ESA559" s="578"/>
      <c r="ESB559" s="3"/>
      <c r="ESC559" s="438"/>
      <c r="ESD559" s="3"/>
      <c r="ESE559" s="578"/>
      <c r="ESF559" s="3"/>
      <c r="ESG559" s="438"/>
      <c r="ESH559" s="3"/>
      <c r="ESI559" s="578"/>
      <c r="ESJ559" s="3"/>
      <c r="ESK559" s="438"/>
      <c r="ESL559" s="3"/>
      <c r="ESM559" s="578"/>
      <c r="ESN559" s="3"/>
      <c r="ESO559" s="438"/>
      <c r="ESP559" s="3"/>
      <c r="ESQ559" s="578"/>
      <c r="ESR559" s="3"/>
      <c r="ESS559" s="438"/>
      <c r="EST559" s="3"/>
      <c r="ESU559" s="578"/>
      <c r="ESV559" s="3"/>
      <c r="ESW559" s="438"/>
      <c r="ESX559" s="3"/>
      <c r="ESY559" s="578"/>
      <c r="ESZ559" s="3"/>
      <c r="ETA559" s="438"/>
      <c r="ETB559" s="3"/>
      <c r="ETC559" s="578"/>
      <c r="ETD559" s="3"/>
      <c r="ETE559" s="438"/>
      <c r="ETF559" s="3"/>
      <c r="ETG559" s="578"/>
      <c r="ETH559" s="3"/>
      <c r="ETI559" s="438"/>
      <c r="ETJ559" s="3"/>
      <c r="ETK559" s="578"/>
      <c r="ETL559" s="3"/>
      <c r="ETM559" s="438"/>
      <c r="ETN559" s="3"/>
      <c r="ETO559" s="578"/>
      <c r="ETP559" s="3"/>
      <c r="ETQ559" s="438"/>
      <c r="ETR559" s="3"/>
      <c r="ETS559" s="578"/>
      <c r="ETT559" s="3"/>
      <c r="ETU559" s="438"/>
      <c r="ETV559" s="3"/>
      <c r="ETW559" s="578"/>
      <c r="ETX559" s="3"/>
      <c r="ETY559" s="438"/>
      <c r="ETZ559" s="3"/>
      <c r="EUA559" s="578"/>
      <c r="EUB559" s="3"/>
      <c r="EUC559" s="438"/>
      <c r="EUD559" s="3"/>
      <c r="EUE559" s="578"/>
      <c r="EUF559" s="3"/>
      <c r="EUG559" s="438"/>
      <c r="EUH559" s="3"/>
      <c r="EUI559" s="578"/>
      <c r="EUJ559" s="3"/>
      <c r="EUK559" s="438"/>
      <c r="EUL559" s="3"/>
      <c r="EUM559" s="578"/>
      <c r="EUN559" s="3"/>
      <c r="EUO559" s="438"/>
      <c r="EUP559" s="3"/>
      <c r="EUQ559" s="578"/>
      <c r="EUR559" s="3"/>
      <c r="EUS559" s="438"/>
      <c r="EUT559" s="3"/>
      <c r="EUU559" s="578"/>
      <c r="EUV559" s="3"/>
      <c r="EUW559" s="438"/>
      <c r="EUX559" s="3"/>
      <c r="EUY559" s="578"/>
      <c r="EUZ559" s="3"/>
      <c r="EVA559" s="438"/>
      <c r="EVB559" s="3"/>
      <c r="EVC559" s="578"/>
      <c r="EVD559" s="3"/>
      <c r="EVE559" s="438"/>
      <c r="EVF559" s="3"/>
      <c r="EVG559" s="578"/>
      <c r="EVH559" s="3"/>
      <c r="EVI559" s="438"/>
      <c r="EVJ559" s="3"/>
      <c r="EVK559" s="578"/>
      <c r="EVL559" s="3"/>
      <c r="EVM559" s="438"/>
      <c r="EVN559" s="3"/>
      <c r="EVO559" s="578"/>
      <c r="EVP559" s="3"/>
      <c r="EVQ559" s="438"/>
      <c r="EVR559" s="3"/>
      <c r="EVS559" s="578"/>
      <c r="EVT559" s="3"/>
      <c r="EVU559" s="438"/>
      <c r="EVV559" s="3"/>
      <c r="EVW559" s="578"/>
      <c r="EVX559" s="3"/>
      <c r="EVY559" s="438"/>
      <c r="EVZ559" s="3"/>
      <c r="EWA559" s="578"/>
      <c r="EWB559" s="3"/>
      <c r="EWC559" s="438"/>
      <c r="EWD559" s="3"/>
      <c r="EWE559" s="578"/>
      <c r="EWF559" s="3"/>
      <c r="EWG559" s="438"/>
      <c r="EWH559" s="3"/>
      <c r="EWI559" s="578"/>
      <c r="EWJ559" s="3"/>
      <c r="EWK559" s="438"/>
      <c r="EWL559" s="3"/>
      <c r="EWM559" s="578"/>
      <c r="EWN559" s="3"/>
      <c r="EWO559" s="438"/>
      <c r="EWP559" s="3"/>
      <c r="EWQ559" s="578"/>
      <c r="EWR559" s="3"/>
      <c r="EWS559" s="438"/>
      <c r="EWT559" s="3"/>
      <c r="EWU559" s="578"/>
      <c r="EWV559" s="3"/>
      <c r="EWW559" s="438"/>
      <c r="EWX559" s="3"/>
      <c r="EWY559" s="578"/>
      <c r="EWZ559" s="3"/>
      <c r="EXA559" s="438"/>
      <c r="EXB559" s="3"/>
      <c r="EXC559" s="578"/>
      <c r="EXD559" s="3"/>
      <c r="EXE559" s="438"/>
      <c r="EXF559" s="3"/>
      <c r="EXG559" s="578"/>
      <c r="EXH559" s="3"/>
      <c r="EXI559" s="438"/>
      <c r="EXJ559" s="3"/>
      <c r="EXK559" s="578"/>
      <c r="EXL559" s="3"/>
      <c r="EXM559" s="438"/>
      <c r="EXN559" s="3"/>
      <c r="EXO559" s="578"/>
      <c r="EXP559" s="3"/>
      <c r="EXQ559" s="438"/>
      <c r="EXR559" s="3"/>
      <c r="EXS559" s="578"/>
      <c r="EXT559" s="3"/>
      <c r="EXU559" s="438"/>
      <c r="EXV559" s="3"/>
      <c r="EXW559" s="578"/>
      <c r="EXX559" s="3"/>
      <c r="EXY559" s="438"/>
      <c r="EXZ559" s="3"/>
      <c r="EYA559" s="578"/>
      <c r="EYB559" s="3"/>
      <c r="EYC559" s="438"/>
      <c r="EYD559" s="3"/>
      <c r="EYE559" s="578"/>
      <c r="EYF559" s="3"/>
      <c r="EYG559" s="438"/>
      <c r="EYH559" s="3"/>
      <c r="EYI559" s="578"/>
      <c r="EYJ559" s="3"/>
      <c r="EYK559" s="438"/>
      <c r="EYL559" s="3"/>
      <c r="EYM559" s="578"/>
      <c r="EYN559" s="3"/>
      <c r="EYO559" s="438"/>
      <c r="EYP559" s="3"/>
      <c r="EYQ559" s="578"/>
      <c r="EYR559" s="3"/>
      <c r="EYS559" s="438"/>
      <c r="EYT559" s="3"/>
      <c r="EYU559" s="578"/>
      <c r="EYV559" s="3"/>
      <c r="EYW559" s="438"/>
      <c r="EYX559" s="3"/>
      <c r="EYY559" s="578"/>
      <c r="EYZ559" s="3"/>
      <c r="EZA559" s="438"/>
      <c r="EZB559" s="3"/>
      <c r="EZC559" s="578"/>
      <c r="EZD559" s="3"/>
      <c r="EZE559" s="438"/>
      <c r="EZF559" s="3"/>
      <c r="EZG559" s="578"/>
      <c r="EZH559" s="3"/>
      <c r="EZI559" s="438"/>
      <c r="EZJ559" s="3"/>
      <c r="EZK559" s="578"/>
      <c r="EZL559" s="3"/>
      <c r="EZM559" s="438"/>
      <c r="EZN559" s="3"/>
      <c r="EZO559" s="578"/>
      <c r="EZP559" s="3"/>
      <c r="EZQ559" s="438"/>
      <c r="EZR559" s="3"/>
      <c r="EZS559" s="578"/>
      <c r="EZT559" s="3"/>
      <c r="EZU559" s="438"/>
      <c r="EZV559" s="3"/>
      <c r="EZW559" s="578"/>
      <c r="EZX559" s="3"/>
      <c r="EZY559" s="438"/>
      <c r="EZZ559" s="3"/>
      <c r="FAA559" s="578"/>
      <c r="FAB559" s="3"/>
      <c r="FAC559" s="438"/>
      <c r="FAD559" s="3"/>
      <c r="FAE559" s="578"/>
      <c r="FAF559" s="3"/>
      <c r="FAG559" s="438"/>
      <c r="FAH559" s="3"/>
      <c r="FAI559" s="578"/>
      <c r="FAJ559" s="3"/>
      <c r="FAK559" s="438"/>
      <c r="FAL559" s="3"/>
      <c r="FAM559" s="578"/>
      <c r="FAN559" s="3"/>
      <c r="FAO559" s="438"/>
      <c r="FAP559" s="3"/>
      <c r="FAQ559" s="578"/>
      <c r="FAR559" s="3"/>
      <c r="FAS559" s="438"/>
      <c r="FAT559" s="3"/>
      <c r="FAU559" s="578"/>
      <c r="FAV559" s="3"/>
      <c r="FAW559" s="438"/>
      <c r="FAX559" s="3"/>
      <c r="FAY559" s="578"/>
      <c r="FAZ559" s="3"/>
      <c r="FBA559" s="438"/>
      <c r="FBB559" s="3"/>
      <c r="FBC559" s="578"/>
      <c r="FBD559" s="3"/>
      <c r="FBE559" s="438"/>
      <c r="FBF559" s="3"/>
      <c r="FBG559" s="578"/>
      <c r="FBH559" s="3"/>
      <c r="FBI559" s="438"/>
      <c r="FBJ559" s="3"/>
      <c r="FBK559" s="578"/>
      <c r="FBL559" s="3"/>
      <c r="FBM559" s="438"/>
      <c r="FBN559" s="3"/>
      <c r="FBO559" s="578"/>
      <c r="FBP559" s="3"/>
      <c r="FBQ559" s="438"/>
      <c r="FBR559" s="3"/>
      <c r="FBS559" s="578"/>
      <c r="FBT559" s="3"/>
      <c r="FBU559" s="438"/>
      <c r="FBV559" s="3"/>
      <c r="FBW559" s="578"/>
      <c r="FBX559" s="3"/>
      <c r="FBY559" s="438"/>
      <c r="FBZ559" s="3"/>
      <c r="FCA559" s="578"/>
      <c r="FCB559" s="3"/>
      <c r="FCC559" s="438"/>
      <c r="FCD559" s="3"/>
      <c r="FCE559" s="578"/>
      <c r="FCF559" s="3"/>
      <c r="FCG559" s="438"/>
      <c r="FCH559" s="3"/>
      <c r="FCI559" s="578"/>
      <c r="FCJ559" s="3"/>
      <c r="FCK559" s="438"/>
      <c r="FCL559" s="3"/>
      <c r="FCM559" s="578"/>
      <c r="FCN559" s="3"/>
      <c r="FCO559" s="438"/>
      <c r="FCP559" s="3"/>
      <c r="FCQ559" s="578"/>
      <c r="FCR559" s="3"/>
      <c r="FCS559" s="438"/>
      <c r="FCT559" s="3"/>
      <c r="FCU559" s="578"/>
      <c r="FCV559" s="3"/>
      <c r="FCW559" s="438"/>
      <c r="FCX559" s="3"/>
      <c r="FCY559" s="578"/>
      <c r="FCZ559" s="3"/>
      <c r="FDA559" s="438"/>
      <c r="FDB559" s="3"/>
      <c r="FDC559" s="578"/>
      <c r="FDD559" s="3"/>
      <c r="FDE559" s="438"/>
      <c r="FDF559" s="3"/>
      <c r="FDG559" s="578"/>
      <c r="FDH559" s="3"/>
      <c r="FDI559" s="438"/>
      <c r="FDJ559" s="3"/>
      <c r="FDK559" s="578"/>
      <c r="FDL559" s="3"/>
      <c r="FDM559" s="438"/>
      <c r="FDN559" s="3"/>
      <c r="FDO559" s="578"/>
      <c r="FDP559" s="3"/>
      <c r="FDQ559" s="438"/>
      <c r="FDR559" s="3"/>
      <c r="FDS559" s="578"/>
      <c r="FDT559" s="3"/>
      <c r="FDU559" s="438"/>
      <c r="FDV559" s="3"/>
      <c r="FDW559" s="578"/>
      <c r="FDX559" s="3"/>
      <c r="FDY559" s="438"/>
      <c r="FDZ559" s="3"/>
      <c r="FEA559" s="578"/>
      <c r="FEB559" s="3"/>
      <c r="FEC559" s="438"/>
      <c r="FED559" s="3"/>
      <c r="FEE559" s="578"/>
      <c r="FEF559" s="3"/>
      <c r="FEG559" s="438"/>
      <c r="FEH559" s="3"/>
      <c r="FEI559" s="578"/>
      <c r="FEJ559" s="3"/>
      <c r="FEK559" s="438"/>
      <c r="FEL559" s="3"/>
      <c r="FEM559" s="578"/>
      <c r="FEN559" s="3"/>
      <c r="FEO559" s="438"/>
      <c r="FEP559" s="3"/>
      <c r="FEQ559" s="578"/>
      <c r="FER559" s="3"/>
      <c r="FES559" s="438"/>
      <c r="FET559" s="3"/>
      <c r="FEU559" s="578"/>
      <c r="FEV559" s="3"/>
      <c r="FEW559" s="438"/>
      <c r="FEX559" s="3"/>
      <c r="FEY559" s="578"/>
      <c r="FEZ559" s="3"/>
      <c r="FFA559" s="438"/>
      <c r="FFB559" s="3"/>
      <c r="FFC559" s="578"/>
      <c r="FFD559" s="3"/>
      <c r="FFE559" s="438"/>
      <c r="FFF559" s="3"/>
      <c r="FFG559" s="578"/>
      <c r="FFH559" s="3"/>
      <c r="FFI559" s="438"/>
      <c r="FFJ559" s="3"/>
      <c r="FFK559" s="578"/>
      <c r="FFL559" s="3"/>
      <c r="FFM559" s="438"/>
      <c r="FFN559" s="3"/>
      <c r="FFO559" s="578"/>
      <c r="FFP559" s="3"/>
      <c r="FFQ559" s="438"/>
      <c r="FFR559" s="3"/>
      <c r="FFS559" s="578"/>
      <c r="FFT559" s="3"/>
      <c r="FFU559" s="438"/>
      <c r="FFV559" s="3"/>
      <c r="FFW559" s="578"/>
      <c r="FFX559" s="3"/>
      <c r="FFY559" s="438"/>
      <c r="FFZ559" s="3"/>
      <c r="FGA559" s="578"/>
      <c r="FGB559" s="3"/>
      <c r="FGC559" s="438"/>
      <c r="FGD559" s="3"/>
      <c r="FGE559" s="578"/>
      <c r="FGF559" s="3"/>
      <c r="FGG559" s="438"/>
      <c r="FGH559" s="3"/>
      <c r="FGI559" s="578"/>
      <c r="FGJ559" s="3"/>
      <c r="FGK559" s="438"/>
      <c r="FGL559" s="3"/>
      <c r="FGM559" s="578"/>
      <c r="FGN559" s="3"/>
      <c r="FGO559" s="438"/>
      <c r="FGP559" s="3"/>
      <c r="FGQ559" s="578"/>
      <c r="FGR559" s="3"/>
      <c r="FGS559" s="438"/>
      <c r="FGT559" s="3"/>
      <c r="FGU559" s="578"/>
      <c r="FGV559" s="3"/>
      <c r="FGW559" s="438"/>
      <c r="FGX559" s="3"/>
      <c r="FGY559" s="578"/>
      <c r="FGZ559" s="3"/>
      <c r="FHA559" s="438"/>
      <c r="FHB559" s="3"/>
      <c r="FHC559" s="578"/>
      <c r="FHD559" s="3"/>
      <c r="FHE559" s="438"/>
      <c r="FHF559" s="3"/>
      <c r="FHG559" s="578"/>
      <c r="FHH559" s="3"/>
      <c r="FHI559" s="438"/>
      <c r="FHJ559" s="3"/>
      <c r="FHK559" s="578"/>
      <c r="FHL559" s="3"/>
      <c r="FHM559" s="438"/>
      <c r="FHN559" s="3"/>
      <c r="FHO559" s="578"/>
      <c r="FHP559" s="3"/>
      <c r="FHQ559" s="438"/>
      <c r="FHR559" s="3"/>
      <c r="FHS559" s="578"/>
      <c r="FHT559" s="3"/>
      <c r="FHU559" s="438"/>
      <c r="FHV559" s="3"/>
      <c r="FHW559" s="578"/>
      <c r="FHX559" s="3"/>
      <c r="FHY559" s="438"/>
      <c r="FHZ559" s="3"/>
      <c r="FIA559" s="578"/>
      <c r="FIB559" s="3"/>
      <c r="FIC559" s="438"/>
      <c r="FID559" s="3"/>
      <c r="FIE559" s="578"/>
      <c r="FIF559" s="3"/>
      <c r="FIG559" s="438"/>
      <c r="FIH559" s="3"/>
      <c r="FII559" s="578"/>
      <c r="FIJ559" s="3"/>
      <c r="FIK559" s="438"/>
      <c r="FIL559" s="3"/>
      <c r="FIM559" s="578"/>
      <c r="FIN559" s="3"/>
      <c r="FIO559" s="438"/>
      <c r="FIP559" s="3"/>
      <c r="FIQ559" s="578"/>
      <c r="FIR559" s="3"/>
      <c r="FIS559" s="438"/>
      <c r="FIT559" s="3"/>
      <c r="FIU559" s="578"/>
      <c r="FIV559" s="3"/>
      <c r="FIW559" s="438"/>
      <c r="FIX559" s="3"/>
      <c r="FIY559" s="578"/>
      <c r="FIZ559" s="3"/>
      <c r="FJA559" s="438"/>
      <c r="FJB559" s="3"/>
      <c r="FJC559" s="578"/>
      <c r="FJD559" s="3"/>
      <c r="FJE559" s="438"/>
      <c r="FJF559" s="3"/>
      <c r="FJG559" s="578"/>
      <c r="FJH559" s="3"/>
      <c r="FJI559" s="438"/>
      <c r="FJJ559" s="3"/>
      <c r="FJK559" s="578"/>
      <c r="FJL559" s="3"/>
      <c r="FJM559" s="438"/>
      <c r="FJN559" s="3"/>
      <c r="FJO559" s="578"/>
      <c r="FJP559" s="3"/>
      <c r="FJQ559" s="438"/>
      <c r="FJR559" s="3"/>
      <c r="FJS559" s="578"/>
      <c r="FJT559" s="3"/>
      <c r="FJU559" s="438"/>
      <c r="FJV559" s="3"/>
      <c r="FJW559" s="578"/>
      <c r="FJX559" s="3"/>
      <c r="FJY559" s="438"/>
      <c r="FJZ559" s="3"/>
      <c r="FKA559" s="578"/>
      <c r="FKB559" s="3"/>
      <c r="FKC559" s="438"/>
      <c r="FKD559" s="3"/>
      <c r="FKE559" s="578"/>
      <c r="FKF559" s="3"/>
      <c r="FKG559" s="438"/>
      <c r="FKH559" s="3"/>
      <c r="FKI559" s="578"/>
      <c r="FKJ559" s="3"/>
      <c r="FKK559" s="438"/>
      <c r="FKL559" s="3"/>
      <c r="FKM559" s="578"/>
      <c r="FKN559" s="3"/>
      <c r="FKO559" s="438"/>
      <c r="FKP559" s="3"/>
      <c r="FKQ559" s="578"/>
      <c r="FKR559" s="3"/>
      <c r="FKS559" s="438"/>
      <c r="FKT559" s="3"/>
      <c r="FKU559" s="578"/>
      <c r="FKV559" s="3"/>
      <c r="FKW559" s="438"/>
      <c r="FKX559" s="3"/>
      <c r="FKY559" s="578"/>
      <c r="FKZ559" s="3"/>
      <c r="FLA559" s="438"/>
      <c r="FLB559" s="3"/>
      <c r="FLC559" s="578"/>
      <c r="FLD559" s="3"/>
      <c r="FLE559" s="438"/>
      <c r="FLF559" s="3"/>
      <c r="FLG559" s="578"/>
      <c r="FLH559" s="3"/>
      <c r="FLI559" s="438"/>
      <c r="FLJ559" s="3"/>
      <c r="FLK559" s="578"/>
      <c r="FLL559" s="3"/>
      <c r="FLM559" s="438"/>
      <c r="FLN559" s="3"/>
      <c r="FLO559" s="578"/>
      <c r="FLP559" s="3"/>
      <c r="FLQ559" s="438"/>
      <c r="FLR559" s="3"/>
      <c r="FLS559" s="578"/>
      <c r="FLT559" s="3"/>
      <c r="FLU559" s="438"/>
      <c r="FLV559" s="3"/>
      <c r="FLW559" s="578"/>
      <c r="FLX559" s="3"/>
      <c r="FLY559" s="438"/>
      <c r="FLZ559" s="3"/>
      <c r="FMA559" s="578"/>
      <c r="FMB559" s="3"/>
      <c r="FMC559" s="438"/>
      <c r="FMD559" s="3"/>
      <c r="FME559" s="578"/>
      <c r="FMF559" s="3"/>
      <c r="FMG559" s="438"/>
      <c r="FMH559" s="3"/>
      <c r="FMI559" s="578"/>
      <c r="FMJ559" s="3"/>
      <c r="FMK559" s="438"/>
      <c r="FML559" s="3"/>
      <c r="FMM559" s="578"/>
      <c r="FMN559" s="3"/>
      <c r="FMO559" s="438"/>
      <c r="FMP559" s="3"/>
      <c r="FMQ559" s="578"/>
      <c r="FMR559" s="3"/>
      <c r="FMS559" s="438"/>
      <c r="FMT559" s="3"/>
      <c r="FMU559" s="578"/>
      <c r="FMV559" s="3"/>
      <c r="FMW559" s="438"/>
      <c r="FMX559" s="3"/>
      <c r="FMY559" s="578"/>
      <c r="FMZ559" s="3"/>
      <c r="FNA559" s="438"/>
      <c r="FNB559" s="3"/>
      <c r="FNC559" s="578"/>
      <c r="FND559" s="3"/>
      <c r="FNE559" s="438"/>
      <c r="FNF559" s="3"/>
      <c r="FNG559" s="578"/>
      <c r="FNH559" s="3"/>
      <c r="FNI559" s="438"/>
      <c r="FNJ559" s="3"/>
      <c r="FNK559" s="578"/>
      <c r="FNL559" s="3"/>
      <c r="FNM559" s="438"/>
      <c r="FNN559" s="3"/>
      <c r="FNO559" s="578"/>
      <c r="FNP559" s="3"/>
      <c r="FNQ559" s="438"/>
      <c r="FNR559" s="3"/>
      <c r="FNS559" s="578"/>
      <c r="FNT559" s="3"/>
      <c r="FNU559" s="438"/>
      <c r="FNV559" s="3"/>
      <c r="FNW559" s="578"/>
      <c r="FNX559" s="3"/>
      <c r="FNY559" s="438"/>
      <c r="FNZ559" s="3"/>
      <c r="FOA559" s="578"/>
      <c r="FOB559" s="3"/>
      <c r="FOC559" s="438"/>
      <c r="FOD559" s="3"/>
      <c r="FOE559" s="578"/>
      <c r="FOF559" s="3"/>
      <c r="FOG559" s="438"/>
      <c r="FOH559" s="3"/>
      <c r="FOI559" s="578"/>
      <c r="FOJ559" s="3"/>
      <c r="FOK559" s="438"/>
      <c r="FOL559" s="3"/>
      <c r="FOM559" s="578"/>
      <c r="FON559" s="3"/>
      <c r="FOO559" s="438"/>
      <c r="FOP559" s="3"/>
      <c r="FOQ559" s="578"/>
      <c r="FOR559" s="3"/>
      <c r="FOS559" s="438"/>
      <c r="FOT559" s="3"/>
      <c r="FOU559" s="578"/>
      <c r="FOV559" s="3"/>
      <c r="FOW559" s="438"/>
      <c r="FOX559" s="3"/>
      <c r="FOY559" s="578"/>
      <c r="FOZ559" s="3"/>
      <c r="FPA559" s="438"/>
      <c r="FPB559" s="3"/>
      <c r="FPC559" s="578"/>
      <c r="FPD559" s="3"/>
      <c r="FPE559" s="438"/>
      <c r="FPF559" s="3"/>
      <c r="FPG559" s="578"/>
      <c r="FPH559" s="3"/>
      <c r="FPI559" s="438"/>
      <c r="FPJ559" s="3"/>
      <c r="FPK559" s="578"/>
      <c r="FPL559" s="3"/>
      <c r="FPM559" s="438"/>
      <c r="FPN559" s="3"/>
      <c r="FPO559" s="578"/>
      <c r="FPP559" s="3"/>
      <c r="FPQ559" s="438"/>
      <c r="FPR559" s="3"/>
      <c r="FPS559" s="578"/>
      <c r="FPT559" s="3"/>
      <c r="FPU559" s="438"/>
      <c r="FPV559" s="3"/>
      <c r="FPW559" s="578"/>
      <c r="FPX559" s="3"/>
      <c r="FPY559" s="438"/>
      <c r="FPZ559" s="3"/>
      <c r="FQA559" s="578"/>
      <c r="FQB559" s="3"/>
      <c r="FQC559" s="438"/>
      <c r="FQD559" s="3"/>
      <c r="FQE559" s="578"/>
      <c r="FQF559" s="3"/>
      <c r="FQG559" s="438"/>
      <c r="FQH559" s="3"/>
      <c r="FQI559" s="578"/>
      <c r="FQJ559" s="3"/>
      <c r="FQK559" s="438"/>
      <c r="FQL559" s="3"/>
      <c r="FQM559" s="578"/>
      <c r="FQN559" s="3"/>
      <c r="FQO559" s="438"/>
      <c r="FQP559" s="3"/>
      <c r="FQQ559" s="578"/>
      <c r="FQR559" s="3"/>
      <c r="FQS559" s="438"/>
      <c r="FQT559" s="3"/>
      <c r="FQU559" s="578"/>
      <c r="FQV559" s="3"/>
      <c r="FQW559" s="438"/>
      <c r="FQX559" s="3"/>
      <c r="FQY559" s="578"/>
      <c r="FQZ559" s="3"/>
      <c r="FRA559" s="438"/>
      <c r="FRB559" s="3"/>
      <c r="FRC559" s="578"/>
      <c r="FRD559" s="3"/>
      <c r="FRE559" s="438"/>
      <c r="FRF559" s="3"/>
      <c r="FRG559" s="578"/>
      <c r="FRH559" s="3"/>
      <c r="FRI559" s="438"/>
      <c r="FRJ559" s="3"/>
      <c r="FRK559" s="578"/>
      <c r="FRL559" s="3"/>
      <c r="FRM559" s="438"/>
      <c r="FRN559" s="3"/>
      <c r="FRO559" s="578"/>
      <c r="FRP559" s="3"/>
      <c r="FRQ559" s="438"/>
      <c r="FRR559" s="3"/>
      <c r="FRS559" s="578"/>
      <c r="FRT559" s="3"/>
      <c r="FRU559" s="438"/>
      <c r="FRV559" s="3"/>
      <c r="FRW559" s="578"/>
      <c r="FRX559" s="3"/>
      <c r="FRY559" s="438"/>
      <c r="FRZ559" s="3"/>
      <c r="FSA559" s="578"/>
      <c r="FSB559" s="3"/>
      <c r="FSC559" s="438"/>
      <c r="FSD559" s="3"/>
      <c r="FSE559" s="578"/>
      <c r="FSF559" s="3"/>
      <c r="FSG559" s="438"/>
      <c r="FSH559" s="3"/>
      <c r="FSI559" s="578"/>
      <c r="FSJ559" s="3"/>
      <c r="FSK559" s="438"/>
      <c r="FSL559" s="3"/>
      <c r="FSM559" s="578"/>
      <c r="FSN559" s="3"/>
      <c r="FSO559" s="438"/>
      <c r="FSP559" s="3"/>
      <c r="FSQ559" s="578"/>
      <c r="FSR559" s="3"/>
      <c r="FSS559" s="438"/>
      <c r="FST559" s="3"/>
      <c r="FSU559" s="578"/>
      <c r="FSV559" s="3"/>
      <c r="FSW559" s="438"/>
      <c r="FSX559" s="3"/>
      <c r="FSY559" s="578"/>
      <c r="FSZ559" s="3"/>
      <c r="FTA559" s="438"/>
      <c r="FTB559" s="3"/>
      <c r="FTC559" s="578"/>
      <c r="FTD559" s="3"/>
      <c r="FTE559" s="438"/>
      <c r="FTF559" s="3"/>
      <c r="FTG559" s="578"/>
      <c r="FTH559" s="3"/>
      <c r="FTI559" s="438"/>
      <c r="FTJ559" s="3"/>
      <c r="FTK559" s="578"/>
      <c r="FTL559" s="3"/>
      <c r="FTM559" s="438"/>
      <c r="FTN559" s="3"/>
      <c r="FTO559" s="578"/>
      <c r="FTP559" s="3"/>
      <c r="FTQ559" s="438"/>
      <c r="FTR559" s="3"/>
      <c r="FTS559" s="578"/>
      <c r="FTT559" s="3"/>
      <c r="FTU559" s="438"/>
      <c r="FTV559" s="3"/>
      <c r="FTW559" s="578"/>
      <c r="FTX559" s="3"/>
      <c r="FTY559" s="438"/>
      <c r="FTZ559" s="3"/>
      <c r="FUA559" s="578"/>
      <c r="FUB559" s="3"/>
      <c r="FUC559" s="438"/>
      <c r="FUD559" s="3"/>
      <c r="FUE559" s="578"/>
      <c r="FUF559" s="3"/>
      <c r="FUG559" s="438"/>
      <c r="FUH559" s="3"/>
      <c r="FUI559" s="578"/>
      <c r="FUJ559" s="3"/>
      <c r="FUK559" s="438"/>
      <c r="FUL559" s="3"/>
      <c r="FUM559" s="578"/>
      <c r="FUN559" s="3"/>
      <c r="FUO559" s="438"/>
      <c r="FUP559" s="3"/>
      <c r="FUQ559" s="578"/>
      <c r="FUR559" s="3"/>
      <c r="FUS559" s="438"/>
      <c r="FUT559" s="3"/>
      <c r="FUU559" s="578"/>
      <c r="FUV559" s="3"/>
      <c r="FUW559" s="438"/>
      <c r="FUX559" s="3"/>
      <c r="FUY559" s="578"/>
      <c r="FUZ559" s="3"/>
      <c r="FVA559" s="438"/>
      <c r="FVB559" s="3"/>
      <c r="FVC559" s="578"/>
      <c r="FVD559" s="3"/>
      <c r="FVE559" s="438"/>
      <c r="FVF559" s="3"/>
      <c r="FVG559" s="578"/>
      <c r="FVH559" s="3"/>
      <c r="FVI559" s="438"/>
      <c r="FVJ559" s="3"/>
      <c r="FVK559" s="578"/>
      <c r="FVL559" s="3"/>
      <c r="FVM559" s="438"/>
      <c r="FVN559" s="3"/>
      <c r="FVO559" s="578"/>
      <c r="FVP559" s="3"/>
      <c r="FVQ559" s="438"/>
      <c r="FVR559" s="3"/>
      <c r="FVS559" s="578"/>
      <c r="FVT559" s="3"/>
      <c r="FVU559" s="438"/>
      <c r="FVV559" s="3"/>
      <c r="FVW559" s="578"/>
      <c r="FVX559" s="3"/>
      <c r="FVY559" s="438"/>
      <c r="FVZ559" s="3"/>
      <c r="FWA559" s="578"/>
      <c r="FWB559" s="3"/>
      <c r="FWC559" s="438"/>
      <c r="FWD559" s="3"/>
      <c r="FWE559" s="578"/>
      <c r="FWF559" s="3"/>
      <c r="FWG559" s="438"/>
      <c r="FWH559" s="3"/>
      <c r="FWI559" s="578"/>
      <c r="FWJ559" s="3"/>
      <c r="FWK559" s="438"/>
      <c r="FWL559" s="3"/>
      <c r="FWM559" s="578"/>
      <c r="FWN559" s="3"/>
      <c r="FWO559" s="438"/>
      <c r="FWP559" s="3"/>
      <c r="FWQ559" s="578"/>
      <c r="FWR559" s="3"/>
      <c r="FWS559" s="438"/>
      <c r="FWT559" s="3"/>
      <c r="FWU559" s="578"/>
      <c r="FWV559" s="3"/>
      <c r="FWW559" s="438"/>
      <c r="FWX559" s="3"/>
      <c r="FWY559" s="578"/>
      <c r="FWZ559" s="3"/>
      <c r="FXA559" s="438"/>
      <c r="FXB559" s="3"/>
      <c r="FXC559" s="578"/>
      <c r="FXD559" s="3"/>
      <c r="FXE559" s="438"/>
      <c r="FXF559" s="3"/>
      <c r="FXG559" s="578"/>
      <c r="FXH559" s="3"/>
      <c r="FXI559" s="438"/>
      <c r="FXJ559" s="3"/>
      <c r="FXK559" s="578"/>
      <c r="FXL559" s="3"/>
      <c r="FXM559" s="438"/>
      <c r="FXN559" s="3"/>
      <c r="FXO559" s="578"/>
      <c r="FXP559" s="3"/>
      <c r="FXQ559" s="438"/>
      <c r="FXR559" s="3"/>
      <c r="FXS559" s="578"/>
      <c r="FXT559" s="3"/>
      <c r="FXU559" s="438"/>
      <c r="FXV559" s="3"/>
      <c r="FXW559" s="578"/>
      <c r="FXX559" s="3"/>
      <c r="FXY559" s="438"/>
      <c r="FXZ559" s="3"/>
      <c r="FYA559" s="578"/>
      <c r="FYB559" s="3"/>
      <c r="FYC559" s="438"/>
      <c r="FYD559" s="3"/>
      <c r="FYE559" s="578"/>
      <c r="FYF559" s="3"/>
      <c r="FYG559" s="438"/>
      <c r="FYH559" s="3"/>
      <c r="FYI559" s="578"/>
      <c r="FYJ559" s="3"/>
      <c r="FYK559" s="438"/>
      <c r="FYL559" s="3"/>
      <c r="FYM559" s="578"/>
      <c r="FYN559" s="3"/>
      <c r="FYO559" s="438"/>
      <c r="FYP559" s="3"/>
      <c r="FYQ559" s="578"/>
      <c r="FYR559" s="3"/>
      <c r="FYS559" s="438"/>
      <c r="FYT559" s="3"/>
      <c r="FYU559" s="578"/>
      <c r="FYV559" s="3"/>
      <c r="FYW559" s="438"/>
      <c r="FYX559" s="3"/>
      <c r="FYY559" s="578"/>
      <c r="FYZ559" s="3"/>
      <c r="FZA559" s="438"/>
      <c r="FZB559" s="3"/>
      <c r="FZC559" s="578"/>
      <c r="FZD559" s="3"/>
      <c r="FZE559" s="438"/>
      <c r="FZF559" s="3"/>
      <c r="FZG559" s="578"/>
      <c r="FZH559" s="3"/>
      <c r="FZI559" s="438"/>
      <c r="FZJ559" s="3"/>
      <c r="FZK559" s="578"/>
      <c r="FZL559" s="3"/>
      <c r="FZM559" s="438"/>
      <c r="FZN559" s="3"/>
      <c r="FZO559" s="578"/>
      <c r="FZP559" s="3"/>
      <c r="FZQ559" s="438"/>
      <c r="FZR559" s="3"/>
      <c r="FZS559" s="578"/>
      <c r="FZT559" s="3"/>
      <c r="FZU559" s="438"/>
      <c r="FZV559" s="3"/>
      <c r="FZW559" s="578"/>
      <c r="FZX559" s="3"/>
      <c r="FZY559" s="438"/>
      <c r="FZZ559" s="3"/>
      <c r="GAA559" s="578"/>
      <c r="GAB559" s="3"/>
      <c r="GAC559" s="438"/>
      <c r="GAD559" s="3"/>
      <c r="GAE559" s="578"/>
      <c r="GAF559" s="3"/>
      <c r="GAG559" s="438"/>
      <c r="GAH559" s="3"/>
      <c r="GAI559" s="578"/>
      <c r="GAJ559" s="3"/>
      <c r="GAK559" s="438"/>
      <c r="GAL559" s="3"/>
      <c r="GAM559" s="578"/>
      <c r="GAN559" s="3"/>
      <c r="GAO559" s="438"/>
      <c r="GAP559" s="3"/>
      <c r="GAQ559" s="578"/>
      <c r="GAR559" s="3"/>
      <c r="GAS559" s="438"/>
      <c r="GAT559" s="3"/>
      <c r="GAU559" s="578"/>
      <c r="GAV559" s="3"/>
      <c r="GAW559" s="438"/>
      <c r="GAX559" s="3"/>
      <c r="GAY559" s="578"/>
      <c r="GAZ559" s="3"/>
      <c r="GBA559" s="438"/>
      <c r="GBB559" s="3"/>
      <c r="GBC559" s="578"/>
      <c r="GBD559" s="3"/>
      <c r="GBE559" s="438"/>
      <c r="GBF559" s="3"/>
      <c r="GBG559" s="578"/>
      <c r="GBH559" s="3"/>
      <c r="GBI559" s="438"/>
      <c r="GBJ559" s="3"/>
      <c r="GBK559" s="578"/>
      <c r="GBL559" s="3"/>
      <c r="GBM559" s="438"/>
      <c r="GBN559" s="3"/>
      <c r="GBO559" s="578"/>
      <c r="GBP559" s="3"/>
      <c r="GBQ559" s="438"/>
      <c r="GBR559" s="3"/>
      <c r="GBS559" s="578"/>
      <c r="GBT559" s="3"/>
      <c r="GBU559" s="438"/>
      <c r="GBV559" s="3"/>
      <c r="GBW559" s="578"/>
      <c r="GBX559" s="3"/>
      <c r="GBY559" s="438"/>
      <c r="GBZ559" s="3"/>
      <c r="GCA559" s="578"/>
      <c r="GCB559" s="3"/>
      <c r="GCC559" s="438"/>
      <c r="GCD559" s="3"/>
      <c r="GCE559" s="578"/>
      <c r="GCF559" s="3"/>
      <c r="GCG559" s="438"/>
      <c r="GCH559" s="3"/>
      <c r="GCI559" s="578"/>
      <c r="GCJ559" s="3"/>
      <c r="GCK559" s="438"/>
      <c r="GCL559" s="3"/>
      <c r="GCM559" s="578"/>
      <c r="GCN559" s="3"/>
      <c r="GCO559" s="438"/>
      <c r="GCP559" s="3"/>
      <c r="GCQ559" s="578"/>
      <c r="GCR559" s="3"/>
      <c r="GCS559" s="438"/>
      <c r="GCT559" s="3"/>
      <c r="GCU559" s="578"/>
      <c r="GCV559" s="3"/>
      <c r="GCW559" s="438"/>
      <c r="GCX559" s="3"/>
      <c r="GCY559" s="578"/>
      <c r="GCZ559" s="3"/>
      <c r="GDA559" s="438"/>
      <c r="GDB559" s="3"/>
      <c r="GDC559" s="578"/>
      <c r="GDD559" s="3"/>
      <c r="GDE559" s="438"/>
      <c r="GDF559" s="3"/>
      <c r="GDG559" s="578"/>
      <c r="GDH559" s="3"/>
      <c r="GDI559" s="438"/>
      <c r="GDJ559" s="3"/>
      <c r="GDK559" s="578"/>
      <c r="GDL559" s="3"/>
      <c r="GDM559" s="438"/>
      <c r="GDN559" s="3"/>
      <c r="GDO559" s="578"/>
      <c r="GDP559" s="3"/>
      <c r="GDQ559" s="438"/>
      <c r="GDR559" s="3"/>
      <c r="GDS559" s="578"/>
      <c r="GDT559" s="3"/>
      <c r="GDU559" s="438"/>
      <c r="GDV559" s="3"/>
      <c r="GDW559" s="578"/>
      <c r="GDX559" s="3"/>
      <c r="GDY559" s="438"/>
      <c r="GDZ559" s="3"/>
      <c r="GEA559" s="578"/>
      <c r="GEB559" s="3"/>
      <c r="GEC559" s="438"/>
      <c r="GED559" s="3"/>
      <c r="GEE559" s="578"/>
      <c r="GEF559" s="3"/>
      <c r="GEG559" s="438"/>
      <c r="GEH559" s="3"/>
      <c r="GEI559" s="578"/>
      <c r="GEJ559" s="3"/>
      <c r="GEK559" s="438"/>
      <c r="GEL559" s="3"/>
      <c r="GEM559" s="578"/>
      <c r="GEN559" s="3"/>
      <c r="GEO559" s="438"/>
      <c r="GEP559" s="3"/>
      <c r="GEQ559" s="578"/>
      <c r="GER559" s="3"/>
      <c r="GES559" s="438"/>
      <c r="GET559" s="3"/>
      <c r="GEU559" s="578"/>
      <c r="GEV559" s="3"/>
      <c r="GEW559" s="438"/>
      <c r="GEX559" s="3"/>
      <c r="GEY559" s="578"/>
      <c r="GEZ559" s="3"/>
      <c r="GFA559" s="438"/>
      <c r="GFB559" s="3"/>
      <c r="GFC559" s="578"/>
      <c r="GFD559" s="3"/>
      <c r="GFE559" s="438"/>
      <c r="GFF559" s="3"/>
      <c r="GFG559" s="578"/>
      <c r="GFH559" s="3"/>
      <c r="GFI559" s="438"/>
      <c r="GFJ559" s="3"/>
      <c r="GFK559" s="578"/>
      <c r="GFL559" s="3"/>
      <c r="GFM559" s="438"/>
      <c r="GFN559" s="3"/>
      <c r="GFO559" s="578"/>
      <c r="GFP559" s="3"/>
      <c r="GFQ559" s="438"/>
      <c r="GFR559" s="3"/>
      <c r="GFS559" s="578"/>
      <c r="GFT559" s="3"/>
      <c r="GFU559" s="438"/>
      <c r="GFV559" s="3"/>
      <c r="GFW559" s="578"/>
      <c r="GFX559" s="3"/>
      <c r="GFY559" s="438"/>
      <c r="GFZ559" s="3"/>
      <c r="GGA559" s="578"/>
      <c r="GGB559" s="3"/>
      <c r="GGC559" s="438"/>
      <c r="GGD559" s="3"/>
      <c r="GGE559" s="578"/>
      <c r="GGF559" s="3"/>
      <c r="GGG559" s="438"/>
      <c r="GGH559" s="3"/>
      <c r="GGI559" s="578"/>
      <c r="GGJ559" s="3"/>
      <c r="GGK559" s="438"/>
      <c r="GGL559" s="3"/>
      <c r="GGM559" s="578"/>
      <c r="GGN559" s="3"/>
      <c r="GGO559" s="438"/>
      <c r="GGP559" s="3"/>
      <c r="GGQ559" s="578"/>
      <c r="GGR559" s="3"/>
      <c r="GGS559" s="438"/>
      <c r="GGT559" s="3"/>
      <c r="GGU559" s="578"/>
      <c r="GGV559" s="3"/>
      <c r="GGW559" s="438"/>
      <c r="GGX559" s="3"/>
      <c r="GGY559" s="578"/>
      <c r="GGZ559" s="3"/>
      <c r="GHA559" s="438"/>
      <c r="GHB559" s="3"/>
      <c r="GHC559" s="578"/>
      <c r="GHD559" s="3"/>
      <c r="GHE559" s="438"/>
      <c r="GHF559" s="3"/>
      <c r="GHG559" s="578"/>
      <c r="GHH559" s="3"/>
      <c r="GHI559" s="438"/>
      <c r="GHJ559" s="3"/>
      <c r="GHK559" s="578"/>
      <c r="GHL559" s="3"/>
      <c r="GHM559" s="438"/>
      <c r="GHN559" s="3"/>
      <c r="GHO559" s="578"/>
      <c r="GHP559" s="3"/>
      <c r="GHQ559" s="438"/>
      <c r="GHR559" s="3"/>
      <c r="GHS559" s="578"/>
      <c r="GHT559" s="3"/>
      <c r="GHU559" s="438"/>
      <c r="GHV559" s="3"/>
      <c r="GHW559" s="578"/>
      <c r="GHX559" s="3"/>
      <c r="GHY559" s="438"/>
      <c r="GHZ559" s="3"/>
      <c r="GIA559" s="578"/>
      <c r="GIB559" s="3"/>
      <c r="GIC559" s="438"/>
      <c r="GID559" s="3"/>
      <c r="GIE559" s="578"/>
      <c r="GIF559" s="3"/>
      <c r="GIG559" s="438"/>
      <c r="GIH559" s="3"/>
      <c r="GII559" s="578"/>
      <c r="GIJ559" s="3"/>
      <c r="GIK559" s="438"/>
      <c r="GIL559" s="3"/>
      <c r="GIM559" s="578"/>
      <c r="GIN559" s="3"/>
      <c r="GIO559" s="438"/>
      <c r="GIP559" s="3"/>
      <c r="GIQ559" s="578"/>
      <c r="GIR559" s="3"/>
      <c r="GIS559" s="438"/>
      <c r="GIT559" s="3"/>
      <c r="GIU559" s="578"/>
      <c r="GIV559" s="3"/>
      <c r="GIW559" s="438"/>
      <c r="GIX559" s="3"/>
      <c r="GIY559" s="578"/>
      <c r="GIZ559" s="3"/>
      <c r="GJA559" s="438"/>
      <c r="GJB559" s="3"/>
      <c r="GJC559" s="578"/>
      <c r="GJD559" s="3"/>
      <c r="GJE559" s="438"/>
      <c r="GJF559" s="3"/>
      <c r="GJG559" s="578"/>
      <c r="GJH559" s="3"/>
      <c r="GJI559" s="438"/>
      <c r="GJJ559" s="3"/>
      <c r="GJK559" s="578"/>
      <c r="GJL559" s="3"/>
      <c r="GJM559" s="438"/>
      <c r="GJN559" s="3"/>
      <c r="GJO559" s="578"/>
      <c r="GJP559" s="3"/>
      <c r="GJQ559" s="438"/>
      <c r="GJR559" s="3"/>
      <c r="GJS559" s="578"/>
      <c r="GJT559" s="3"/>
      <c r="GJU559" s="438"/>
      <c r="GJV559" s="3"/>
      <c r="GJW559" s="578"/>
      <c r="GJX559" s="3"/>
      <c r="GJY559" s="438"/>
      <c r="GJZ559" s="3"/>
      <c r="GKA559" s="578"/>
      <c r="GKB559" s="3"/>
      <c r="GKC559" s="438"/>
      <c r="GKD559" s="3"/>
      <c r="GKE559" s="578"/>
      <c r="GKF559" s="3"/>
      <c r="GKG559" s="438"/>
      <c r="GKH559" s="3"/>
      <c r="GKI559" s="578"/>
      <c r="GKJ559" s="3"/>
      <c r="GKK559" s="438"/>
      <c r="GKL559" s="3"/>
      <c r="GKM559" s="578"/>
      <c r="GKN559" s="3"/>
      <c r="GKO559" s="438"/>
      <c r="GKP559" s="3"/>
      <c r="GKQ559" s="578"/>
      <c r="GKR559" s="3"/>
      <c r="GKS559" s="438"/>
      <c r="GKT559" s="3"/>
      <c r="GKU559" s="578"/>
      <c r="GKV559" s="3"/>
      <c r="GKW559" s="438"/>
      <c r="GKX559" s="3"/>
      <c r="GKY559" s="578"/>
      <c r="GKZ559" s="3"/>
      <c r="GLA559" s="438"/>
      <c r="GLB559" s="3"/>
      <c r="GLC559" s="578"/>
      <c r="GLD559" s="3"/>
      <c r="GLE559" s="438"/>
      <c r="GLF559" s="3"/>
      <c r="GLG559" s="578"/>
      <c r="GLH559" s="3"/>
      <c r="GLI559" s="438"/>
      <c r="GLJ559" s="3"/>
      <c r="GLK559" s="578"/>
      <c r="GLL559" s="3"/>
      <c r="GLM559" s="438"/>
      <c r="GLN559" s="3"/>
      <c r="GLO559" s="578"/>
      <c r="GLP559" s="3"/>
      <c r="GLQ559" s="438"/>
      <c r="GLR559" s="3"/>
      <c r="GLS559" s="578"/>
      <c r="GLT559" s="3"/>
      <c r="GLU559" s="438"/>
      <c r="GLV559" s="3"/>
      <c r="GLW559" s="578"/>
      <c r="GLX559" s="3"/>
      <c r="GLY559" s="438"/>
      <c r="GLZ559" s="3"/>
      <c r="GMA559" s="578"/>
      <c r="GMB559" s="3"/>
      <c r="GMC559" s="438"/>
      <c r="GMD559" s="3"/>
      <c r="GME559" s="578"/>
      <c r="GMF559" s="3"/>
      <c r="GMG559" s="438"/>
      <c r="GMH559" s="3"/>
      <c r="GMI559" s="578"/>
      <c r="GMJ559" s="3"/>
      <c r="GMK559" s="438"/>
      <c r="GML559" s="3"/>
      <c r="GMM559" s="578"/>
      <c r="GMN559" s="3"/>
      <c r="GMO559" s="438"/>
      <c r="GMP559" s="3"/>
      <c r="GMQ559" s="578"/>
      <c r="GMR559" s="3"/>
      <c r="GMS559" s="438"/>
      <c r="GMT559" s="3"/>
      <c r="GMU559" s="578"/>
      <c r="GMV559" s="3"/>
      <c r="GMW559" s="438"/>
      <c r="GMX559" s="3"/>
      <c r="GMY559" s="578"/>
      <c r="GMZ559" s="3"/>
      <c r="GNA559" s="438"/>
      <c r="GNB559" s="3"/>
      <c r="GNC559" s="578"/>
      <c r="GND559" s="3"/>
      <c r="GNE559" s="438"/>
      <c r="GNF559" s="3"/>
      <c r="GNG559" s="578"/>
      <c r="GNH559" s="3"/>
      <c r="GNI559" s="438"/>
      <c r="GNJ559" s="3"/>
      <c r="GNK559" s="578"/>
      <c r="GNL559" s="3"/>
      <c r="GNM559" s="438"/>
      <c r="GNN559" s="3"/>
      <c r="GNO559" s="578"/>
      <c r="GNP559" s="3"/>
      <c r="GNQ559" s="438"/>
      <c r="GNR559" s="3"/>
      <c r="GNS559" s="578"/>
      <c r="GNT559" s="3"/>
      <c r="GNU559" s="438"/>
      <c r="GNV559" s="3"/>
      <c r="GNW559" s="578"/>
      <c r="GNX559" s="3"/>
      <c r="GNY559" s="438"/>
      <c r="GNZ559" s="3"/>
      <c r="GOA559" s="578"/>
      <c r="GOB559" s="3"/>
      <c r="GOC559" s="438"/>
      <c r="GOD559" s="3"/>
      <c r="GOE559" s="578"/>
      <c r="GOF559" s="3"/>
      <c r="GOG559" s="438"/>
      <c r="GOH559" s="3"/>
      <c r="GOI559" s="578"/>
      <c r="GOJ559" s="3"/>
      <c r="GOK559" s="438"/>
      <c r="GOL559" s="3"/>
      <c r="GOM559" s="578"/>
      <c r="GON559" s="3"/>
      <c r="GOO559" s="438"/>
      <c r="GOP559" s="3"/>
      <c r="GOQ559" s="578"/>
      <c r="GOR559" s="3"/>
      <c r="GOS559" s="438"/>
      <c r="GOT559" s="3"/>
      <c r="GOU559" s="578"/>
      <c r="GOV559" s="3"/>
      <c r="GOW559" s="438"/>
      <c r="GOX559" s="3"/>
      <c r="GOY559" s="578"/>
      <c r="GOZ559" s="3"/>
      <c r="GPA559" s="438"/>
      <c r="GPB559" s="3"/>
      <c r="GPC559" s="578"/>
      <c r="GPD559" s="3"/>
      <c r="GPE559" s="438"/>
      <c r="GPF559" s="3"/>
      <c r="GPG559" s="578"/>
      <c r="GPH559" s="3"/>
      <c r="GPI559" s="438"/>
      <c r="GPJ559" s="3"/>
      <c r="GPK559" s="578"/>
      <c r="GPL559" s="3"/>
      <c r="GPM559" s="438"/>
      <c r="GPN559" s="3"/>
      <c r="GPO559" s="578"/>
      <c r="GPP559" s="3"/>
      <c r="GPQ559" s="438"/>
      <c r="GPR559" s="3"/>
      <c r="GPS559" s="578"/>
      <c r="GPT559" s="3"/>
      <c r="GPU559" s="438"/>
      <c r="GPV559" s="3"/>
      <c r="GPW559" s="578"/>
      <c r="GPX559" s="3"/>
      <c r="GPY559" s="438"/>
      <c r="GPZ559" s="3"/>
      <c r="GQA559" s="578"/>
      <c r="GQB559" s="3"/>
      <c r="GQC559" s="438"/>
      <c r="GQD559" s="3"/>
      <c r="GQE559" s="578"/>
      <c r="GQF559" s="3"/>
      <c r="GQG559" s="438"/>
      <c r="GQH559" s="3"/>
      <c r="GQI559" s="578"/>
      <c r="GQJ559" s="3"/>
      <c r="GQK559" s="438"/>
      <c r="GQL559" s="3"/>
      <c r="GQM559" s="578"/>
      <c r="GQN559" s="3"/>
      <c r="GQO559" s="438"/>
      <c r="GQP559" s="3"/>
      <c r="GQQ559" s="578"/>
      <c r="GQR559" s="3"/>
      <c r="GQS559" s="438"/>
      <c r="GQT559" s="3"/>
      <c r="GQU559" s="578"/>
      <c r="GQV559" s="3"/>
      <c r="GQW559" s="438"/>
      <c r="GQX559" s="3"/>
      <c r="GQY559" s="578"/>
      <c r="GQZ559" s="3"/>
      <c r="GRA559" s="438"/>
      <c r="GRB559" s="3"/>
      <c r="GRC559" s="578"/>
      <c r="GRD559" s="3"/>
      <c r="GRE559" s="438"/>
      <c r="GRF559" s="3"/>
      <c r="GRG559" s="578"/>
      <c r="GRH559" s="3"/>
      <c r="GRI559" s="438"/>
      <c r="GRJ559" s="3"/>
      <c r="GRK559" s="578"/>
      <c r="GRL559" s="3"/>
      <c r="GRM559" s="438"/>
      <c r="GRN559" s="3"/>
      <c r="GRO559" s="578"/>
      <c r="GRP559" s="3"/>
      <c r="GRQ559" s="438"/>
      <c r="GRR559" s="3"/>
      <c r="GRS559" s="578"/>
      <c r="GRT559" s="3"/>
      <c r="GRU559" s="438"/>
      <c r="GRV559" s="3"/>
      <c r="GRW559" s="578"/>
      <c r="GRX559" s="3"/>
      <c r="GRY559" s="438"/>
      <c r="GRZ559" s="3"/>
      <c r="GSA559" s="578"/>
      <c r="GSB559" s="3"/>
      <c r="GSC559" s="438"/>
      <c r="GSD559" s="3"/>
      <c r="GSE559" s="578"/>
      <c r="GSF559" s="3"/>
      <c r="GSG559" s="438"/>
      <c r="GSH559" s="3"/>
      <c r="GSI559" s="578"/>
      <c r="GSJ559" s="3"/>
      <c r="GSK559" s="438"/>
      <c r="GSL559" s="3"/>
      <c r="GSM559" s="578"/>
      <c r="GSN559" s="3"/>
      <c r="GSO559" s="438"/>
      <c r="GSP559" s="3"/>
      <c r="GSQ559" s="578"/>
      <c r="GSR559" s="3"/>
      <c r="GSS559" s="438"/>
      <c r="GST559" s="3"/>
      <c r="GSU559" s="578"/>
      <c r="GSV559" s="3"/>
      <c r="GSW559" s="438"/>
      <c r="GSX559" s="3"/>
      <c r="GSY559" s="578"/>
      <c r="GSZ559" s="3"/>
      <c r="GTA559" s="438"/>
      <c r="GTB559" s="3"/>
      <c r="GTC559" s="578"/>
      <c r="GTD559" s="3"/>
      <c r="GTE559" s="438"/>
      <c r="GTF559" s="3"/>
      <c r="GTG559" s="578"/>
      <c r="GTH559" s="3"/>
      <c r="GTI559" s="438"/>
      <c r="GTJ559" s="3"/>
      <c r="GTK559" s="578"/>
      <c r="GTL559" s="3"/>
      <c r="GTM559" s="438"/>
      <c r="GTN559" s="3"/>
      <c r="GTO559" s="578"/>
      <c r="GTP559" s="3"/>
      <c r="GTQ559" s="438"/>
      <c r="GTR559" s="3"/>
      <c r="GTS559" s="578"/>
      <c r="GTT559" s="3"/>
      <c r="GTU559" s="438"/>
      <c r="GTV559" s="3"/>
      <c r="GTW559" s="578"/>
      <c r="GTX559" s="3"/>
      <c r="GTY559" s="438"/>
      <c r="GTZ559" s="3"/>
      <c r="GUA559" s="578"/>
      <c r="GUB559" s="3"/>
      <c r="GUC559" s="438"/>
      <c r="GUD559" s="3"/>
      <c r="GUE559" s="578"/>
      <c r="GUF559" s="3"/>
      <c r="GUG559" s="438"/>
      <c r="GUH559" s="3"/>
      <c r="GUI559" s="578"/>
      <c r="GUJ559" s="3"/>
      <c r="GUK559" s="438"/>
      <c r="GUL559" s="3"/>
      <c r="GUM559" s="578"/>
      <c r="GUN559" s="3"/>
      <c r="GUO559" s="438"/>
      <c r="GUP559" s="3"/>
      <c r="GUQ559" s="578"/>
      <c r="GUR559" s="3"/>
      <c r="GUS559" s="438"/>
      <c r="GUT559" s="3"/>
      <c r="GUU559" s="578"/>
      <c r="GUV559" s="3"/>
      <c r="GUW559" s="438"/>
      <c r="GUX559" s="3"/>
      <c r="GUY559" s="578"/>
      <c r="GUZ559" s="3"/>
      <c r="GVA559" s="438"/>
      <c r="GVB559" s="3"/>
      <c r="GVC559" s="578"/>
      <c r="GVD559" s="3"/>
      <c r="GVE559" s="438"/>
      <c r="GVF559" s="3"/>
      <c r="GVG559" s="578"/>
      <c r="GVH559" s="3"/>
      <c r="GVI559" s="438"/>
      <c r="GVJ559" s="3"/>
      <c r="GVK559" s="578"/>
      <c r="GVL559" s="3"/>
      <c r="GVM559" s="438"/>
      <c r="GVN559" s="3"/>
      <c r="GVO559" s="578"/>
      <c r="GVP559" s="3"/>
      <c r="GVQ559" s="438"/>
      <c r="GVR559" s="3"/>
      <c r="GVS559" s="578"/>
      <c r="GVT559" s="3"/>
      <c r="GVU559" s="438"/>
      <c r="GVV559" s="3"/>
      <c r="GVW559" s="578"/>
      <c r="GVX559" s="3"/>
      <c r="GVY559" s="438"/>
      <c r="GVZ559" s="3"/>
      <c r="GWA559" s="578"/>
      <c r="GWB559" s="3"/>
      <c r="GWC559" s="438"/>
      <c r="GWD559" s="3"/>
      <c r="GWE559" s="578"/>
      <c r="GWF559" s="3"/>
      <c r="GWG559" s="438"/>
      <c r="GWH559" s="3"/>
      <c r="GWI559" s="578"/>
      <c r="GWJ559" s="3"/>
      <c r="GWK559" s="438"/>
      <c r="GWL559" s="3"/>
      <c r="GWM559" s="578"/>
      <c r="GWN559" s="3"/>
      <c r="GWO559" s="438"/>
      <c r="GWP559" s="3"/>
      <c r="GWQ559" s="578"/>
      <c r="GWR559" s="3"/>
      <c r="GWS559" s="438"/>
      <c r="GWT559" s="3"/>
      <c r="GWU559" s="578"/>
      <c r="GWV559" s="3"/>
      <c r="GWW559" s="438"/>
      <c r="GWX559" s="3"/>
      <c r="GWY559" s="578"/>
      <c r="GWZ559" s="3"/>
      <c r="GXA559" s="438"/>
      <c r="GXB559" s="3"/>
      <c r="GXC559" s="578"/>
      <c r="GXD559" s="3"/>
      <c r="GXE559" s="438"/>
      <c r="GXF559" s="3"/>
      <c r="GXG559" s="578"/>
      <c r="GXH559" s="3"/>
      <c r="GXI559" s="438"/>
      <c r="GXJ559" s="3"/>
      <c r="GXK559" s="578"/>
      <c r="GXL559" s="3"/>
      <c r="GXM559" s="438"/>
      <c r="GXN559" s="3"/>
      <c r="GXO559" s="578"/>
      <c r="GXP559" s="3"/>
      <c r="GXQ559" s="438"/>
      <c r="GXR559" s="3"/>
      <c r="GXS559" s="578"/>
      <c r="GXT559" s="3"/>
      <c r="GXU559" s="438"/>
      <c r="GXV559" s="3"/>
      <c r="GXW559" s="578"/>
      <c r="GXX559" s="3"/>
      <c r="GXY559" s="438"/>
      <c r="GXZ559" s="3"/>
      <c r="GYA559" s="578"/>
      <c r="GYB559" s="3"/>
      <c r="GYC559" s="438"/>
      <c r="GYD559" s="3"/>
      <c r="GYE559" s="578"/>
      <c r="GYF559" s="3"/>
      <c r="GYG559" s="438"/>
      <c r="GYH559" s="3"/>
      <c r="GYI559" s="578"/>
      <c r="GYJ559" s="3"/>
      <c r="GYK559" s="438"/>
      <c r="GYL559" s="3"/>
      <c r="GYM559" s="578"/>
      <c r="GYN559" s="3"/>
      <c r="GYO559" s="438"/>
      <c r="GYP559" s="3"/>
      <c r="GYQ559" s="578"/>
      <c r="GYR559" s="3"/>
      <c r="GYS559" s="438"/>
      <c r="GYT559" s="3"/>
      <c r="GYU559" s="578"/>
      <c r="GYV559" s="3"/>
      <c r="GYW559" s="438"/>
      <c r="GYX559" s="3"/>
      <c r="GYY559" s="578"/>
      <c r="GYZ559" s="3"/>
      <c r="GZA559" s="438"/>
      <c r="GZB559" s="3"/>
      <c r="GZC559" s="578"/>
      <c r="GZD559" s="3"/>
      <c r="GZE559" s="438"/>
      <c r="GZF559" s="3"/>
      <c r="GZG559" s="578"/>
      <c r="GZH559" s="3"/>
      <c r="GZI559" s="438"/>
      <c r="GZJ559" s="3"/>
      <c r="GZK559" s="578"/>
      <c r="GZL559" s="3"/>
      <c r="GZM559" s="438"/>
      <c r="GZN559" s="3"/>
      <c r="GZO559" s="578"/>
      <c r="GZP559" s="3"/>
      <c r="GZQ559" s="438"/>
      <c r="GZR559" s="3"/>
      <c r="GZS559" s="578"/>
      <c r="GZT559" s="3"/>
      <c r="GZU559" s="438"/>
      <c r="GZV559" s="3"/>
      <c r="GZW559" s="578"/>
      <c r="GZX559" s="3"/>
      <c r="GZY559" s="438"/>
      <c r="GZZ559" s="3"/>
      <c r="HAA559" s="578"/>
      <c r="HAB559" s="3"/>
      <c r="HAC559" s="438"/>
      <c r="HAD559" s="3"/>
      <c r="HAE559" s="578"/>
      <c r="HAF559" s="3"/>
      <c r="HAG559" s="438"/>
      <c r="HAH559" s="3"/>
      <c r="HAI559" s="578"/>
      <c r="HAJ559" s="3"/>
      <c r="HAK559" s="438"/>
      <c r="HAL559" s="3"/>
      <c r="HAM559" s="578"/>
      <c r="HAN559" s="3"/>
      <c r="HAO559" s="438"/>
      <c r="HAP559" s="3"/>
      <c r="HAQ559" s="578"/>
      <c r="HAR559" s="3"/>
      <c r="HAS559" s="438"/>
      <c r="HAT559" s="3"/>
      <c r="HAU559" s="578"/>
      <c r="HAV559" s="3"/>
      <c r="HAW559" s="438"/>
      <c r="HAX559" s="3"/>
      <c r="HAY559" s="578"/>
      <c r="HAZ559" s="3"/>
      <c r="HBA559" s="438"/>
      <c r="HBB559" s="3"/>
      <c r="HBC559" s="578"/>
      <c r="HBD559" s="3"/>
      <c r="HBE559" s="438"/>
      <c r="HBF559" s="3"/>
      <c r="HBG559" s="578"/>
      <c r="HBH559" s="3"/>
      <c r="HBI559" s="438"/>
      <c r="HBJ559" s="3"/>
      <c r="HBK559" s="578"/>
      <c r="HBL559" s="3"/>
      <c r="HBM559" s="438"/>
      <c r="HBN559" s="3"/>
      <c r="HBO559" s="578"/>
      <c r="HBP559" s="3"/>
      <c r="HBQ559" s="438"/>
      <c r="HBR559" s="3"/>
      <c r="HBS559" s="578"/>
      <c r="HBT559" s="3"/>
      <c r="HBU559" s="438"/>
      <c r="HBV559" s="3"/>
      <c r="HBW559" s="578"/>
      <c r="HBX559" s="3"/>
      <c r="HBY559" s="438"/>
      <c r="HBZ559" s="3"/>
      <c r="HCA559" s="578"/>
      <c r="HCB559" s="3"/>
      <c r="HCC559" s="438"/>
      <c r="HCD559" s="3"/>
      <c r="HCE559" s="578"/>
      <c r="HCF559" s="3"/>
      <c r="HCG559" s="438"/>
      <c r="HCH559" s="3"/>
      <c r="HCI559" s="578"/>
      <c r="HCJ559" s="3"/>
      <c r="HCK559" s="438"/>
      <c r="HCL559" s="3"/>
      <c r="HCM559" s="578"/>
      <c r="HCN559" s="3"/>
      <c r="HCO559" s="438"/>
      <c r="HCP559" s="3"/>
      <c r="HCQ559" s="578"/>
      <c r="HCR559" s="3"/>
      <c r="HCS559" s="438"/>
      <c r="HCT559" s="3"/>
      <c r="HCU559" s="578"/>
      <c r="HCV559" s="3"/>
      <c r="HCW559" s="438"/>
      <c r="HCX559" s="3"/>
      <c r="HCY559" s="578"/>
      <c r="HCZ559" s="3"/>
      <c r="HDA559" s="438"/>
      <c r="HDB559" s="3"/>
      <c r="HDC559" s="578"/>
      <c r="HDD559" s="3"/>
      <c r="HDE559" s="438"/>
      <c r="HDF559" s="3"/>
      <c r="HDG559" s="578"/>
      <c r="HDH559" s="3"/>
      <c r="HDI559" s="438"/>
      <c r="HDJ559" s="3"/>
      <c r="HDK559" s="578"/>
      <c r="HDL559" s="3"/>
      <c r="HDM559" s="438"/>
      <c r="HDN559" s="3"/>
      <c r="HDO559" s="578"/>
      <c r="HDP559" s="3"/>
      <c r="HDQ559" s="438"/>
      <c r="HDR559" s="3"/>
      <c r="HDS559" s="578"/>
      <c r="HDT559" s="3"/>
      <c r="HDU559" s="438"/>
      <c r="HDV559" s="3"/>
      <c r="HDW559" s="578"/>
      <c r="HDX559" s="3"/>
      <c r="HDY559" s="438"/>
      <c r="HDZ559" s="3"/>
      <c r="HEA559" s="578"/>
      <c r="HEB559" s="3"/>
      <c r="HEC559" s="438"/>
      <c r="HED559" s="3"/>
      <c r="HEE559" s="578"/>
      <c r="HEF559" s="3"/>
      <c r="HEG559" s="438"/>
      <c r="HEH559" s="3"/>
      <c r="HEI559" s="578"/>
      <c r="HEJ559" s="3"/>
      <c r="HEK559" s="438"/>
      <c r="HEL559" s="3"/>
      <c r="HEM559" s="578"/>
      <c r="HEN559" s="3"/>
      <c r="HEO559" s="438"/>
      <c r="HEP559" s="3"/>
      <c r="HEQ559" s="578"/>
      <c r="HER559" s="3"/>
      <c r="HES559" s="438"/>
      <c r="HET559" s="3"/>
      <c r="HEU559" s="578"/>
      <c r="HEV559" s="3"/>
      <c r="HEW559" s="438"/>
      <c r="HEX559" s="3"/>
      <c r="HEY559" s="578"/>
      <c r="HEZ559" s="3"/>
      <c r="HFA559" s="438"/>
      <c r="HFB559" s="3"/>
      <c r="HFC559" s="578"/>
      <c r="HFD559" s="3"/>
      <c r="HFE559" s="438"/>
      <c r="HFF559" s="3"/>
      <c r="HFG559" s="578"/>
      <c r="HFH559" s="3"/>
      <c r="HFI559" s="438"/>
      <c r="HFJ559" s="3"/>
      <c r="HFK559" s="578"/>
      <c r="HFL559" s="3"/>
      <c r="HFM559" s="438"/>
      <c r="HFN559" s="3"/>
      <c r="HFO559" s="578"/>
      <c r="HFP559" s="3"/>
      <c r="HFQ559" s="438"/>
      <c r="HFR559" s="3"/>
      <c r="HFS559" s="578"/>
      <c r="HFT559" s="3"/>
      <c r="HFU559" s="438"/>
      <c r="HFV559" s="3"/>
      <c r="HFW559" s="578"/>
      <c r="HFX559" s="3"/>
      <c r="HFY559" s="438"/>
      <c r="HFZ559" s="3"/>
      <c r="HGA559" s="578"/>
      <c r="HGB559" s="3"/>
      <c r="HGC559" s="438"/>
      <c r="HGD559" s="3"/>
      <c r="HGE559" s="578"/>
      <c r="HGF559" s="3"/>
      <c r="HGG559" s="438"/>
      <c r="HGH559" s="3"/>
      <c r="HGI559" s="578"/>
      <c r="HGJ559" s="3"/>
      <c r="HGK559" s="438"/>
      <c r="HGL559" s="3"/>
      <c r="HGM559" s="578"/>
      <c r="HGN559" s="3"/>
      <c r="HGO559" s="438"/>
      <c r="HGP559" s="3"/>
      <c r="HGQ559" s="578"/>
      <c r="HGR559" s="3"/>
      <c r="HGS559" s="438"/>
      <c r="HGT559" s="3"/>
      <c r="HGU559" s="578"/>
      <c r="HGV559" s="3"/>
      <c r="HGW559" s="438"/>
      <c r="HGX559" s="3"/>
      <c r="HGY559" s="578"/>
      <c r="HGZ559" s="3"/>
      <c r="HHA559" s="438"/>
      <c r="HHB559" s="3"/>
      <c r="HHC559" s="578"/>
      <c r="HHD559" s="3"/>
      <c r="HHE559" s="438"/>
      <c r="HHF559" s="3"/>
      <c r="HHG559" s="578"/>
      <c r="HHH559" s="3"/>
      <c r="HHI559" s="438"/>
      <c r="HHJ559" s="3"/>
      <c r="HHK559" s="578"/>
      <c r="HHL559" s="3"/>
      <c r="HHM559" s="438"/>
      <c r="HHN559" s="3"/>
      <c r="HHO559" s="578"/>
      <c r="HHP559" s="3"/>
      <c r="HHQ559" s="438"/>
      <c r="HHR559" s="3"/>
      <c r="HHS559" s="578"/>
      <c r="HHT559" s="3"/>
      <c r="HHU559" s="438"/>
      <c r="HHV559" s="3"/>
      <c r="HHW559" s="578"/>
      <c r="HHX559" s="3"/>
      <c r="HHY559" s="438"/>
      <c r="HHZ559" s="3"/>
      <c r="HIA559" s="578"/>
      <c r="HIB559" s="3"/>
      <c r="HIC559" s="438"/>
      <c r="HID559" s="3"/>
      <c r="HIE559" s="578"/>
      <c r="HIF559" s="3"/>
      <c r="HIG559" s="438"/>
      <c r="HIH559" s="3"/>
      <c r="HII559" s="578"/>
      <c r="HIJ559" s="3"/>
      <c r="HIK559" s="438"/>
      <c r="HIL559" s="3"/>
      <c r="HIM559" s="578"/>
      <c r="HIN559" s="3"/>
      <c r="HIO559" s="438"/>
      <c r="HIP559" s="3"/>
      <c r="HIQ559" s="578"/>
      <c r="HIR559" s="3"/>
      <c r="HIS559" s="438"/>
      <c r="HIT559" s="3"/>
      <c r="HIU559" s="578"/>
      <c r="HIV559" s="3"/>
      <c r="HIW559" s="438"/>
      <c r="HIX559" s="3"/>
      <c r="HIY559" s="578"/>
      <c r="HIZ559" s="3"/>
      <c r="HJA559" s="438"/>
      <c r="HJB559" s="3"/>
      <c r="HJC559" s="578"/>
      <c r="HJD559" s="3"/>
      <c r="HJE559" s="438"/>
      <c r="HJF559" s="3"/>
      <c r="HJG559" s="578"/>
      <c r="HJH559" s="3"/>
      <c r="HJI559" s="438"/>
      <c r="HJJ559" s="3"/>
      <c r="HJK559" s="578"/>
      <c r="HJL559" s="3"/>
      <c r="HJM559" s="438"/>
      <c r="HJN559" s="3"/>
      <c r="HJO559" s="578"/>
      <c r="HJP559" s="3"/>
      <c r="HJQ559" s="438"/>
      <c r="HJR559" s="3"/>
      <c r="HJS559" s="578"/>
      <c r="HJT559" s="3"/>
      <c r="HJU559" s="438"/>
      <c r="HJV559" s="3"/>
      <c r="HJW559" s="578"/>
      <c r="HJX559" s="3"/>
      <c r="HJY559" s="438"/>
      <c r="HJZ559" s="3"/>
      <c r="HKA559" s="578"/>
      <c r="HKB559" s="3"/>
      <c r="HKC559" s="438"/>
      <c r="HKD559" s="3"/>
      <c r="HKE559" s="578"/>
      <c r="HKF559" s="3"/>
      <c r="HKG559" s="438"/>
      <c r="HKH559" s="3"/>
      <c r="HKI559" s="578"/>
      <c r="HKJ559" s="3"/>
      <c r="HKK559" s="438"/>
      <c r="HKL559" s="3"/>
      <c r="HKM559" s="578"/>
      <c r="HKN559" s="3"/>
      <c r="HKO559" s="438"/>
      <c r="HKP559" s="3"/>
      <c r="HKQ559" s="578"/>
      <c r="HKR559" s="3"/>
      <c r="HKS559" s="438"/>
      <c r="HKT559" s="3"/>
      <c r="HKU559" s="578"/>
      <c r="HKV559" s="3"/>
      <c r="HKW559" s="438"/>
      <c r="HKX559" s="3"/>
      <c r="HKY559" s="578"/>
      <c r="HKZ559" s="3"/>
      <c r="HLA559" s="438"/>
      <c r="HLB559" s="3"/>
      <c r="HLC559" s="578"/>
      <c r="HLD559" s="3"/>
      <c r="HLE559" s="438"/>
      <c r="HLF559" s="3"/>
      <c r="HLG559" s="578"/>
      <c r="HLH559" s="3"/>
      <c r="HLI559" s="438"/>
      <c r="HLJ559" s="3"/>
      <c r="HLK559" s="578"/>
      <c r="HLL559" s="3"/>
      <c r="HLM559" s="438"/>
      <c r="HLN559" s="3"/>
      <c r="HLO559" s="578"/>
      <c r="HLP559" s="3"/>
      <c r="HLQ559" s="438"/>
      <c r="HLR559" s="3"/>
      <c r="HLS559" s="578"/>
      <c r="HLT559" s="3"/>
      <c r="HLU559" s="438"/>
      <c r="HLV559" s="3"/>
      <c r="HLW559" s="578"/>
      <c r="HLX559" s="3"/>
      <c r="HLY559" s="438"/>
      <c r="HLZ559" s="3"/>
      <c r="HMA559" s="578"/>
      <c r="HMB559" s="3"/>
      <c r="HMC559" s="438"/>
      <c r="HMD559" s="3"/>
      <c r="HME559" s="578"/>
      <c r="HMF559" s="3"/>
      <c r="HMG559" s="438"/>
      <c r="HMH559" s="3"/>
      <c r="HMI559" s="578"/>
      <c r="HMJ559" s="3"/>
      <c r="HMK559" s="438"/>
      <c r="HML559" s="3"/>
      <c r="HMM559" s="578"/>
      <c r="HMN559" s="3"/>
      <c r="HMO559" s="438"/>
      <c r="HMP559" s="3"/>
      <c r="HMQ559" s="578"/>
      <c r="HMR559" s="3"/>
      <c r="HMS559" s="438"/>
      <c r="HMT559" s="3"/>
      <c r="HMU559" s="578"/>
      <c r="HMV559" s="3"/>
      <c r="HMW559" s="438"/>
      <c r="HMX559" s="3"/>
      <c r="HMY559" s="578"/>
      <c r="HMZ559" s="3"/>
      <c r="HNA559" s="438"/>
      <c r="HNB559" s="3"/>
      <c r="HNC559" s="578"/>
      <c r="HND559" s="3"/>
      <c r="HNE559" s="438"/>
      <c r="HNF559" s="3"/>
      <c r="HNG559" s="578"/>
      <c r="HNH559" s="3"/>
      <c r="HNI559" s="438"/>
      <c r="HNJ559" s="3"/>
      <c r="HNK559" s="578"/>
      <c r="HNL559" s="3"/>
      <c r="HNM559" s="438"/>
      <c r="HNN559" s="3"/>
      <c r="HNO559" s="578"/>
      <c r="HNP559" s="3"/>
      <c r="HNQ559" s="438"/>
      <c r="HNR559" s="3"/>
      <c r="HNS559" s="578"/>
      <c r="HNT559" s="3"/>
      <c r="HNU559" s="438"/>
      <c r="HNV559" s="3"/>
      <c r="HNW559" s="578"/>
      <c r="HNX559" s="3"/>
      <c r="HNY559" s="438"/>
      <c r="HNZ559" s="3"/>
      <c r="HOA559" s="578"/>
      <c r="HOB559" s="3"/>
      <c r="HOC559" s="438"/>
      <c r="HOD559" s="3"/>
      <c r="HOE559" s="578"/>
      <c r="HOF559" s="3"/>
      <c r="HOG559" s="438"/>
      <c r="HOH559" s="3"/>
      <c r="HOI559" s="578"/>
      <c r="HOJ559" s="3"/>
      <c r="HOK559" s="438"/>
      <c r="HOL559" s="3"/>
      <c r="HOM559" s="578"/>
      <c r="HON559" s="3"/>
      <c r="HOO559" s="438"/>
      <c r="HOP559" s="3"/>
      <c r="HOQ559" s="578"/>
      <c r="HOR559" s="3"/>
      <c r="HOS559" s="438"/>
      <c r="HOT559" s="3"/>
      <c r="HOU559" s="578"/>
      <c r="HOV559" s="3"/>
      <c r="HOW559" s="438"/>
      <c r="HOX559" s="3"/>
      <c r="HOY559" s="578"/>
      <c r="HOZ559" s="3"/>
      <c r="HPA559" s="438"/>
      <c r="HPB559" s="3"/>
      <c r="HPC559" s="578"/>
      <c r="HPD559" s="3"/>
      <c r="HPE559" s="438"/>
      <c r="HPF559" s="3"/>
      <c r="HPG559" s="578"/>
      <c r="HPH559" s="3"/>
      <c r="HPI559" s="438"/>
      <c r="HPJ559" s="3"/>
      <c r="HPK559" s="578"/>
      <c r="HPL559" s="3"/>
      <c r="HPM559" s="438"/>
      <c r="HPN559" s="3"/>
      <c r="HPO559" s="578"/>
      <c r="HPP559" s="3"/>
      <c r="HPQ559" s="438"/>
      <c r="HPR559" s="3"/>
      <c r="HPS559" s="578"/>
      <c r="HPT559" s="3"/>
      <c r="HPU559" s="438"/>
      <c r="HPV559" s="3"/>
      <c r="HPW559" s="578"/>
      <c r="HPX559" s="3"/>
      <c r="HPY559" s="438"/>
      <c r="HPZ559" s="3"/>
      <c r="HQA559" s="578"/>
      <c r="HQB559" s="3"/>
      <c r="HQC559" s="438"/>
      <c r="HQD559" s="3"/>
      <c r="HQE559" s="578"/>
      <c r="HQF559" s="3"/>
      <c r="HQG559" s="438"/>
      <c r="HQH559" s="3"/>
      <c r="HQI559" s="578"/>
      <c r="HQJ559" s="3"/>
      <c r="HQK559" s="438"/>
      <c r="HQL559" s="3"/>
      <c r="HQM559" s="578"/>
      <c r="HQN559" s="3"/>
      <c r="HQO559" s="438"/>
      <c r="HQP559" s="3"/>
      <c r="HQQ559" s="578"/>
      <c r="HQR559" s="3"/>
      <c r="HQS559" s="438"/>
      <c r="HQT559" s="3"/>
      <c r="HQU559" s="578"/>
      <c r="HQV559" s="3"/>
      <c r="HQW559" s="438"/>
      <c r="HQX559" s="3"/>
      <c r="HQY559" s="578"/>
      <c r="HQZ559" s="3"/>
      <c r="HRA559" s="438"/>
      <c r="HRB559" s="3"/>
      <c r="HRC559" s="578"/>
      <c r="HRD559" s="3"/>
      <c r="HRE559" s="438"/>
      <c r="HRF559" s="3"/>
      <c r="HRG559" s="578"/>
      <c r="HRH559" s="3"/>
      <c r="HRI559" s="438"/>
      <c r="HRJ559" s="3"/>
      <c r="HRK559" s="578"/>
      <c r="HRL559" s="3"/>
      <c r="HRM559" s="438"/>
      <c r="HRN559" s="3"/>
      <c r="HRO559" s="578"/>
      <c r="HRP559" s="3"/>
      <c r="HRQ559" s="438"/>
      <c r="HRR559" s="3"/>
      <c r="HRS559" s="578"/>
      <c r="HRT559" s="3"/>
      <c r="HRU559" s="438"/>
      <c r="HRV559" s="3"/>
      <c r="HRW559" s="578"/>
      <c r="HRX559" s="3"/>
      <c r="HRY559" s="438"/>
      <c r="HRZ559" s="3"/>
      <c r="HSA559" s="578"/>
      <c r="HSB559" s="3"/>
      <c r="HSC559" s="438"/>
      <c r="HSD559" s="3"/>
      <c r="HSE559" s="578"/>
      <c r="HSF559" s="3"/>
      <c r="HSG559" s="438"/>
      <c r="HSH559" s="3"/>
      <c r="HSI559" s="578"/>
      <c r="HSJ559" s="3"/>
      <c r="HSK559" s="438"/>
      <c r="HSL559" s="3"/>
      <c r="HSM559" s="578"/>
      <c r="HSN559" s="3"/>
      <c r="HSO559" s="438"/>
      <c r="HSP559" s="3"/>
      <c r="HSQ559" s="578"/>
      <c r="HSR559" s="3"/>
      <c r="HSS559" s="438"/>
      <c r="HST559" s="3"/>
      <c r="HSU559" s="578"/>
      <c r="HSV559" s="3"/>
      <c r="HSW559" s="438"/>
      <c r="HSX559" s="3"/>
      <c r="HSY559" s="578"/>
      <c r="HSZ559" s="3"/>
      <c r="HTA559" s="438"/>
      <c r="HTB559" s="3"/>
      <c r="HTC559" s="578"/>
      <c r="HTD559" s="3"/>
      <c r="HTE559" s="438"/>
      <c r="HTF559" s="3"/>
      <c r="HTG559" s="578"/>
      <c r="HTH559" s="3"/>
      <c r="HTI559" s="438"/>
      <c r="HTJ559" s="3"/>
      <c r="HTK559" s="578"/>
      <c r="HTL559" s="3"/>
      <c r="HTM559" s="438"/>
      <c r="HTN559" s="3"/>
      <c r="HTO559" s="578"/>
      <c r="HTP559" s="3"/>
      <c r="HTQ559" s="438"/>
      <c r="HTR559" s="3"/>
      <c r="HTS559" s="578"/>
      <c r="HTT559" s="3"/>
      <c r="HTU559" s="438"/>
      <c r="HTV559" s="3"/>
      <c r="HTW559" s="578"/>
      <c r="HTX559" s="3"/>
      <c r="HTY559" s="438"/>
      <c r="HTZ559" s="3"/>
      <c r="HUA559" s="578"/>
      <c r="HUB559" s="3"/>
      <c r="HUC559" s="438"/>
      <c r="HUD559" s="3"/>
      <c r="HUE559" s="578"/>
      <c r="HUF559" s="3"/>
      <c r="HUG559" s="438"/>
      <c r="HUH559" s="3"/>
      <c r="HUI559" s="578"/>
      <c r="HUJ559" s="3"/>
      <c r="HUK559" s="438"/>
      <c r="HUL559" s="3"/>
      <c r="HUM559" s="578"/>
      <c r="HUN559" s="3"/>
      <c r="HUO559" s="438"/>
      <c r="HUP559" s="3"/>
      <c r="HUQ559" s="578"/>
      <c r="HUR559" s="3"/>
      <c r="HUS559" s="438"/>
      <c r="HUT559" s="3"/>
      <c r="HUU559" s="578"/>
      <c r="HUV559" s="3"/>
      <c r="HUW559" s="438"/>
      <c r="HUX559" s="3"/>
      <c r="HUY559" s="578"/>
      <c r="HUZ559" s="3"/>
      <c r="HVA559" s="438"/>
      <c r="HVB559" s="3"/>
      <c r="HVC559" s="578"/>
      <c r="HVD559" s="3"/>
      <c r="HVE559" s="438"/>
      <c r="HVF559" s="3"/>
      <c r="HVG559" s="578"/>
      <c r="HVH559" s="3"/>
      <c r="HVI559" s="438"/>
      <c r="HVJ559" s="3"/>
      <c r="HVK559" s="578"/>
      <c r="HVL559" s="3"/>
      <c r="HVM559" s="438"/>
      <c r="HVN559" s="3"/>
      <c r="HVO559" s="578"/>
      <c r="HVP559" s="3"/>
      <c r="HVQ559" s="438"/>
      <c r="HVR559" s="3"/>
      <c r="HVS559" s="578"/>
      <c r="HVT559" s="3"/>
      <c r="HVU559" s="438"/>
      <c r="HVV559" s="3"/>
      <c r="HVW559" s="578"/>
      <c r="HVX559" s="3"/>
      <c r="HVY559" s="438"/>
      <c r="HVZ559" s="3"/>
      <c r="HWA559" s="578"/>
      <c r="HWB559" s="3"/>
      <c r="HWC559" s="438"/>
      <c r="HWD559" s="3"/>
      <c r="HWE559" s="578"/>
      <c r="HWF559" s="3"/>
      <c r="HWG559" s="438"/>
      <c r="HWH559" s="3"/>
      <c r="HWI559" s="578"/>
      <c r="HWJ559" s="3"/>
      <c r="HWK559" s="438"/>
      <c r="HWL559" s="3"/>
      <c r="HWM559" s="578"/>
      <c r="HWN559" s="3"/>
      <c r="HWO559" s="438"/>
      <c r="HWP559" s="3"/>
      <c r="HWQ559" s="578"/>
      <c r="HWR559" s="3"/>
      <c r="HWS559" s="438"/>
      <c r="HWT559" s="3"/>
      <c r="HWU559" s="578"/>
      <c r="HWV559" s="3"/>
      <c r="HWW559" s="438"/>
      <c r="HWX559" s="3"/>
      <c r="HWY559" s="578"/>
      <c r="HWZ559" s="3"/>
      <c r="HXA559" s="438"/>
      <c r="HXB559" s="3"/>
      <c r="HXC559" s="578"/>
      <c r="HXD559" s="3"/>
      <c r="HXE559" s="438"/>
      <c r="HXF559" s="3"/>
      <c r="HXG559" s="578"/>
      <c r="HXH559" s="3"/>
      <c r="HXI559" s="438"/>
      <c r="HXJ559" s="3"/>
      <c r="HXK559" s="578"/>
      <c r="HXL559" s="3"/>
      <c r="HXM559" s="438"/>
      <c r="HXN559" s="3"/>
      <c r="HXO559" s="578"/>
      <c r="HXP559" s="3"/>
      <c r="HXQ559" s="438"/>
      <c r="HXR559" s="3"/>
      <c r="HXS559" s="578"/>
      <c r="HXT559" s="3"/>
      <c r="HXU559" s="438"/>
      <c r="HXV559" s="3"/>
      <c r="HXW559" s="578"/>
      <c r="HXX559" s="3"/>
      <c r="HXY559" s="438"/>
      <c r="HXZ559" s="3"/>
      <c r="HYA559" s="578"/>
      <c r="HYB559" s="3"/>
      <c r="HYC559" s="438"/>
      <c r="HYD559" s="3"/>
      <c r="HYE559" s="578"/>
      <c r="HYF559" s="3"/>
      <c r="HYG559" s="438"/>
      <c r="HYH559" s="3"/>
      <c r="HYI559" s="578"/>
      <c r="HYJ559" s="3"/>
      <c r="HYK559" s="438"/>
      <c r="HYL559" s="3"/>
      <c r="HYM559" s="578"/>
      <c r="HYN559" s="3"/>
      <c r="HYO559" s="438"/>
      <c r="HYP559" s="3"/>
      <c r="HYQ559" s="578"/>
      <c r="HYR559" s="3"/>
      <c r="HYS559" s="438"/>
      <c r="HYT559" s="3"/>
      <c r="HYU559" s="578"/>
      <c r="HYV559" s="3"/>
      <c r="HYW559" s="438"/>
      <c r="HYX559" s="3"/>
      <c r="HYY559" s="578"/>
      <c r="HYZ559" s="3"/>
      <c r="HZA559" s="438"/>
      <c r="HZB559" s="3"/>
      <c r="HZC559" s="578"/>
      <c r="HZD559" s="3"/>
      <c r="HZE559" s="438"/>
      <c r="HZF559" s="3"/>
      <c r="HZG559" s="578"/>
      <c r="HZH559" s="3"/>
      <c r="HZI559" s="438"/>
      <c r="HZJ559" s="3"/>
      <c r="HZK559" s="578"/>
      <c r="HZL559" s="3"/>
      <c r="HZM559" s="438"/>
      <c r="HZN559" s="3"/>
      <c r="HZO559" s="578"/>
      <c r="HZP559" s="3"/>
      <c r="HZQ559" s="438"/>
      <c r="HZR559" s="3"/>
      <c r="HZS559" s="578"/>
      <c r="HZT559" s="3"/>
      <c r="HZU559" s="438"/>
      <c r="HZV559" s="3"/>
      <c r="HZW559" s="578"/>
      <c r="HZX559" s="3"/>
      <c r="HZY559" s="438"/>
      <c r="HZZ559" s="3"/>
      <c r="IAA559" s="578"/>
      <c r="IAB559" s="3"/>
      <c r="IAC559" s="438"/>
      <c r="IAD559" s="3"/>
      <c r="IAE559" s="578"/>
      <c r="IAF559" s="3"/>
      <c r="IAG559" s="438"/>
      <c r="IAH559" s="3"/>
      <c r="IAI559" s="578"/>
      <c r="IAJ559" s="3"/>
      <c r="IAK559" s="438"/>
      <c r="IAL559" s="3"/>
      <c r="IAM559" s="578"/>
      <c r="IAN559" s="3"/>
      <c r="IAO559" s="438"/>
      <c r="IAP559" s="3"/>
      <c r="IAQ559" s="578"/>
      <c r="IAR559" s="3"/>
      <c r="IAS559" s="438"/>
      <c r="IAT559" s="3"/>
      <c r="IAU559" s="578"/>
      <c r="IAV559" s="3"/>
      <c r="IAW559" s="438"/>
      <c r="IAX559" s="3"/>
      <c r="IAY559" s="578"/>
      <c r="IAZ559" s="3"/>
      <c r="IBA559" s="438"/>
      <c r="IBB559" s="3"/>
      <c r="IBC559" s="578"/>
      <c r="IBD559" s="3"/>
      <c r="IBE559" s="438"/>
      <c r="IBF559" s="3"/>
      <c r="IBG559" s="578"/>
      <c r="IBH559" s="3"/>
      <c r="IBI559" s="438"/>
      <c r="IBJ559" s="3"/>
      <c r="IBK559" s="578"/>
      <c r="IBL559" s="3"/>
      <c r="IBM559" s="438"/>
      <c r="IBN559" s="3"/>
      <c r="IBO559" s="578"/>
      <c r="IBP559" s="3"/>
      <c r="IBQ559" s="438"/>
      <c r="IBR559" s="3"/>
      <c r="IBS559" s="578"/>
      <c r="IBT559" s="3"/>
      <c r="IBU559" s="438"/>
      <c r="IBV559" s="3"/>
      <c r="IBW559" s="578"/>
      <c r="IBX559" s="3"/>
      <c r="IBY559" s="438"/>
      <c r="IBZ559" s="3"/>
      <c r="ICA559" s="578"/>
      <c r="ICB559" s="3"/>
      <c r="ICC559" s="438"/>
      <c r="ICD559" s="3"/>
      <c r="ICE559" s="578"/>
      <c r="ICF559" s="3"/>
      <c r="ICG559" s="438"/>
      <c r="ICH559" s="3"/>
      <c r="ICI559" s="578"/>
      <c r="ICJ559" s="3"/>
      <c r="ICK559" s="438"/>
      <c r="ICL559" s="3"/>
      <c r="ICM559" s="578"/>
      <c r="ICN559" s="3"/>
      <c r="ICO559" s="438"/>
      <c r="ICP559" s="3"/>
      <c r="ICQ559" s="578"/>
      <c r="ICR559" s="3"/>
      <c r="ICS559" s="438"/>
      <c r="ICT559" s="3"/>
      <c r="ICU559" s="578"/>
      <c r="ICV559" s="3"/>
      <c r="ICW559" s="438"/>
      <c r="ICX559" s="3"/>
      <c r="ICY559" s="578"/>
      <c r="ICZ559" s="3"/>
      <c r="IDA559" s="438"/>
      <c r="IDB559" s="3"/>
      <c r="IDC559" s="578"/>
      <c r="IDD559" s="3"/>
      <c r="IDE559" s="438"/>
      <c r="IDF559" s="3"/>
      <c r="IDG559" s="578"/>
      <c r="IDH559" s="3"/>
      <c r="IDI559" s="438"/>
      <c r="IDJ559" s="3"/>
      <c r="IDK559" s="578"/>
      <c r="IDL559" s="3"/>
      <c r="IDM559" s="438"/>
      <c r="IDN559" s="3"/>
      <c r="IDO559" s="578"/>
      <c r="IDP559" s="3"/>
      <c r="IDQ559" s="438"/>
      <c r="IDR559" s="3"/>
      <c r="IDS559" s="578"/>
      <c r="IDT559" s="3"/>
      <c r="IDU559" s="438"/>
      <c r="IDV559" s="3"/>
      <c r="IDW559" s="578"/>
      <c r="IDX559" s="3"/>
      <c r="IDY559" s="438"/>
      <c r="IDZ559" s="3"/>
      <c r="IEA559" s="578"/>
      <c r="IEB559" s="3"/>
      <c r="IEC559" s="438"/>
      <c r="IED559" s="3"/>
      <c r="IEE559" s="578"/>
      <c r="IEF559" s="3"/>
      <c r="IEG559" s="438"/>
      <c r="IEH559" s="3"/>
      <c r="IEI559" s="578"/>
      <c r="IEJ559" s="3"/>
      <c r="IEK559" s="438"/>
      <c r="IEL559" s="3"/>
      <c r="IEM559" s="578"/>
      <c r="IEN559" s="3"/>
      <c r="IEO559" s="438"/>
      <c r="IEP559" s="3"/>
      <c r="IEQ559" s="578"/>
      <c r="IER559" s="3"/>
      <c r="IES559" s="438"/>
      <c r="IET559" s="3"/>
      <c r="IEU559" s="578"/>
      <c r="IEV559" s="3"/>
      <c r="IEW559" s="438"/>
      <c r="IEX559" s="3"/>
      <c r="IEY559" s="578"/>
      <c r="IEZ559" s="3"/>
      <c r="IFA559" s="438"/>
      <c r="IFB559" s="3"/>
      <c r="IFC559" s="578"/>
      <c r="IFD559" s="3"/>
      <c r="IFE559" s="438"/>
      <c r="IFF559" s="3"/>
      <c r="IFG559" s="578"/>
      <c r="IFH559" s="3"/>
      <c r="IFI559" s="438"/>
      <c r="IFJ559" s="3"/>
      <c r="IFK559" s="578"/>
      <c r="IFL559" s="3"/>
      <c r="IFM559" s="438"/>
      <c r="IFN559" s="3"/>
      <c r="IFO559" s="578"/>
      <c r="IFP559" s="3"/>
      <c r="IFQ559" s="438"/>
      <c r="IFR559" s="3"/>
      <c r="IFS559" s="578"/>
      <c r="IFT559" s="3"/>
      <c r="IFU559" s="438"/>
      <c r="IFV559" s="3"/>
      <c r="IFW559" s="578"/>
      <c r="IFX559" s="3"/>
      <c r="IFY559" s="438"/>
      <c r="IFZ559" s="3"/>
      <c r="IGA559" s="578"/>
      <c r="IGB559" s="3"/>
      <c r="IGC559" s="438"/>
      <c r="IGD559" s="3"/>
      <c r="IGE559" s="578"/>
      <c r="IGF559" s="3"/>
      <c r="IGG559" s="438"/>
      <c r="IGH559" s="3"/>
      <c r="IGI559" s="578"/>
      <c r="IGJ559" s="3"/>
      <c r="IGK559" s="438"/>
      <c r="IGL559" s="3"/>
      <c r="IGM559" s="578"/>
      <c r="IGN559" s="3"/>
      <c r="IGO559" s="438"/>
      <c r="IGP559" s="3"/>
      <c r="IGQ559" s="578"/>
      <c r="IGR559" s="3"/>
      <c r="IGS559" s="438"/>
      <c r="IGT559" s="3"/>
      <c r="IGU559" s="578"/>
      <c r="IGV559" s="3"/>
      <c r="IGW559" s="438"/>
      <c r="IGX559" s="3"/>
      <c r="IGY559" s="578"/>
      <c r="IGZ559" s="3"/>
      <c r="IHA559" s="438"/>
      <c r="IHB559" s="3"/>
      <c r="IHC559" s="578"/>
      <c r="IHD559" s="3"/>
      <c r="IHE559" s="438"/>
      <c r="IHF559" s="3"/>
      <c r="IHG559" s="578"/>
      <c r="IHH559" s="3"/>
      <c r="IHI559" s="438"/>
      <c r="IHJ559" s="3"/>
      <c r="IHK559" s="578"/>
      <c r="IHL559" s="3"/>
      <c r="IHM559" s="438"/>
      <c r="IHN559" s="3"/>
      <c r="IHO559" s="578"/>
      <c r="IHP559" s="3"/>
      <c r="IHQ559" s="438"/>
      <c r="IHR559" s="3"/>
      <c r="IHS559" s="578"/>
      <c r="IHT559" s="3"/>
      <c r="IHU559" s="438"/>
      <c r="IHV559" s="3"/>
      <c r="IHW559" s="578"/>
      <c r="IHX559" s="3"/>
      <c r="IHY559" s="438"/>
      <c r="IHZ559" s="3"/>
      <c r="IIA559" s="578"/>
      <c r="IIB559" s="3"/>
      <c r="IIC559" s="438"/>
      <c r="IID559" s="3"/>
      <c r="IIE559" s="578"/>
      <c r="IIF559" s="3"/>
      <c r="IIG559" s="438"/>
      <c r="IIH559" s="3"/>
      <c r="III559" s="578"/>
      <c r="IIJ559" s="3"/>
      <c r="IIK559" s="438"/>
      <c r="IIL559" s="3"/>
      <c r="IIM559" s="578"/>
      <c r="IIN559" s="3"/>
      <c r="IIO559" s="438"/>
      <c r="IIP559" s="3"/>
      <c r="IIQ559" s="578"/>
      <c r="IIR559" s="3"/>
      <c r="IIS559" s="438"/>
      <c r="IIT559" s="3"/>
      <c r="IIU559" s="578"/>
      <c r="IIV559" s="3"/>
      <c r="IIW559" s="438"/>
      <c r="IIX559" s="3"/>
      <c r="IIY559" s="578"/>
      <c r="IIZ559" s="3"/>
      <c r="IJA559" s="438"/>
      <c r="IJB559" s="3"/>
      <c r="IJC559" s="578"/>
      <c r="IJD559" s="3"/>
      <c r="IJE559" s="438"/>
      <c r="IJF559" s="3"/>
      <c r="IJG559" s="578"/>
      <c r="IJH559" s="3"/>
      <c r="IJI559" s="438"/>
      <c r="IJJ559" s="3"/>
      <c r="IJK559" s="578"/>
      <c r="IJL559" s="3"/>
      <c r="IJM559" s="438"/>
      <c r="IJN559" s="3"/>
      <c r="IJO559" s="578"/>
      <c r="IJP559" s="3"/>
      <c r="IJQ559" s="438"/>
      <c r="IJR559" s="3"/>
      <c r="IJS559" s="578"/>
      <c r="IJT559" s="3"/>
      <c r="IJU559" s="438"/>
      <c r="IJV559" s="3"/>
      <c r="IJW559" s="578"/>
      <c r="IJX559" s="3"/>
      <c r="IJY559" s="438"/>
      <c r="IJZ559" s="3"/>
      <c r="IKA559" s="578"/>
      <c r="IKB559" s="3"/>
      <c r="IKC559" s="438"/>
      <c r="IKD559" s="3"/>
      <c r="IKE559" s="578"/>
      <c r="IKF559" s="3"/>
      <c r="IKG559" s="438"/>
      <c r="IKH559" s="3"/>
      <c r="IKI559" s="578"/>
      <c r="IKJ559" s="3"/>
      <c r="IKK559" s="438"/>
      <c r="IKL559" s="3"/>
      <c r="IKM559" s="578"/>
      <c r="IKN559" s="3"/>
      <c r="IKO559" s="438"/>
      <c r="IKP559" s="3"/>
      <c r="IKQ559" s="578"/>
      <c r="IKR559" s="3"/>
      <c r="IKS559" s="438"/>
      <c r="IKT559" s="3"/>
      <c r="IKU559" s="578"/>
      <c r="IKV559" s="3"/>
      <c r="IKW559" s="438"/>
      <c r="IKX559" s="3"/>
      <c r="IKY559" s="578"/>
      <c r="IKZ559" s="3"/>
      <c r="ILA559" s="438"/>
      <c r="ILB559" s="3"/>
      <c r="ILC559" s="578"/>
      <c r="ILD559" s="3"/>
      <c r="ILE559" s="438"/>
      <c r="ILF559" s="3"/>
      <c r="ILG559" s="578"/>
      <c r="ILH559" s="3"/>
      <c r="ILI559" s="438"/>
      <c r="ILJ559" s="3"/>
      <c r="ILK559" s="578"/>
      <c r="ILL559" s="3"/>
      <c r="ILM559" s="438"/>
      <c r="ILN559" s="3"/>
      <c r="ILO559" s="578"/>
      <c r="ILP559" s="3"/>
      <c r="ILQ559" s="438"/>
      <c r="ILR559" s="3"/>
      <c r="ILS559" s="578"/>
      <c r="ILT559" s="3"/>
      <c r="ILU559" s="438"/>
      <c r="ILV559" s="3"/>
      <c r="ILW559" s="578"/>
      <c r="ILX559" s="3"/>
      <c r="ILY559" s="438"/>
      <c r="ILZ559" s="3"/>
      <c r="IMA559" s="578"/>
      <c r="IMB559" s="3"/>
      <c r="IMC559" s="438"/>
      <c r="IMD559" s="3"/>
      <c r="IME559" s="578"/>
      <c r="IMF559" s="3"/>
      <c r="IMG559" s="438"/>
      <c r="IMH559" s="3"/>
      <c r="IMI559" s="578"/>
      <c r="IMJ559" s="3"/>
      <c r="IMK559" s="438"/>
      <c r="IML559" s="3"/>
      <c r="IMM559" s="578"/>
      <c r="IMN559" s="3"/>
      <c r="IMO559" s="438"/>
      <c r="IMP559" s="3"/>
      <c r="IMQ559" s="578"/>
      <c r="IMR559" s="3"/>
      <c r="IMS559" s="438"/>
      <c r="IMT559" s="3"/>
      <c r="IMU559" s="578"/>
      <c r="IMV559" s="3"/>
      <c r="IMW559" s="438"/>
      <c r="IMX559" s="3"/>
      <c r="IMY559" s="578"/>
      <c r="IMZ559" s="3"/>
      <c r="INA559" s="438"/>
      <c r="INB559" s="3"/>
      <c r="INC559" s="578"/>
      <c r="IND559" s="3"/>
      <c r="INE559" s="438"/>
      <c r="INF559" s="3"/>
      <c r="ING559" s="578"/>
      <c r="INH559" s="3"/>
      <c r="INI559" s="438"/>
      <c r="INJ559" s="3"/>
      <c r="INK559" s="578"/>
      <c r="INL559" s="3"/>
      <c r="INM559" s="438"/>
      <c r="INN559" s="3"/>
      <c r="INO559" s="578"/>
      <c r="INP559" s="3"/>
      <c r="INQ559" s="438"/>
      <c r="INR559" s="3"/>
      <c r="INS559" s="578"/>
      <c r="INT559" s="3"/>
      <c r="INU559" s="438"/>
      <c r="INV559" s="3"/>
      <c r="INW559" s="578"/>
      <c r="INX559" s="3"/>
      <c r="INY559" s="438"/>
      <c r="INZ559" s="3"/>
      <c r="IOA559" s="578"/>
      <c r="IOB559" s="3"/>
      <c r="IOC559" s="438"/>
      <c r="IOD559" s="3"/>
      <c r="IOE559" s="578"/>
      <c r="IOF559" s="3"/>
      <c r="IOG559" s="438"/>
      <c r="IOH559" s="3"/>
      <c r="IOI559" s="578"/>
      <c r="IOJ559" s="3"/>
      <c r="IOK559" s="438"/>
      <c r="IOL559" s="3"/>
      <c r="IOM559" s="578"/>
      <c r="ION559" s="3"/>
      <c r="IOO559" s="438"/>
      <c r="IOP559" s="3"/>
      <c r="IOQ559" s="578"/>
      <c r="IOR559" s="3"/>
      <c r="IOS559" s="438"/>
      <c r="IOT559" s="3"/>
      <c r="IOU559" s="578"/>
      <c r="IOV559" s="3"/>
      <c r="IOW559" s="438"/>
      <c r="IOX559" s="3"/>
      <c r="IOY559" s="578"/>
      <c r="IOZ559" s="3"/>
      <c r="IPA559" s="438"/>
      <c r="IPB559" s="3"/>
      <c r="IPC559" s="578"/>
      <c r="IPD559" s="3"/>
      <c r="IPE559" s="438"/>
      <c r="IPF559" s="3"/>
      <c r="IPG559" s="578"/>
      <c r="IPH559" s="3"/>
      <c r="IPI559" s="438"/>
      <c r="IPJ559" s="3"/>
      <c r="IPK559" s="578"/>
      <c r="IPL559" s="3"/>
      <c r="IPM559" s="438"/>
      <c r="IPN559" s="3"/>
      <c r="IPO559" s="578"/>
      <c r="IPP559" s="3"/>
      <c r="IPQ559" s="438"/>
      <c r="IPR559" s="3"/>
      <c r="IPS559" s="578"/>
      <c r="IPT559" s="3"/>
      <c r="IPU559" s="438"/>
      <c r="IPV559" s="3"/>
      <c r="IPW559" s="578"/>
      <c r="IPX559" s="3"/>
      <c r="IPY559" s="438"/>
      <c r="IPZ559" s="3"/>
      <c r="IQA559" s="578"/>
      <c r="IQB559" s="3"/>
      <c r="IQC559" s="438"/>
      <c r="IQD559" s="3"/>
      <c r="IQE559" s="578"/>
      <c r="IQF559" s="3"/>
      <c r="IQG559" s="438"/>
      <c r="IQH559" s="3"/>
      <c r="IQI559" s="578"/>
      <c r="IQJ559" s="3"/>
      <c r="IQK559" s="438"/>
      <c r="IQL559" s="3"/>
      <c r="IQM559" s="578"/>
      <c r="IQN559" s="3"/>
      <c r="IQO559" s="438"/>
      <c r="IQP559" s="3"/>
      <c r="IQQ559" s="578"/>
      <c r="IQR559" s="3"/>
      <c r="IQS559" s="438"/>
      <c r="IQT559" s="3"/>
      <c r="IQU559" s="578"/>
      <c r="IQV559" s="3"/>
      <c r="IQW559" s="438"/>
      <c r="IQX559" s="3"/>
      <c r="IQY559" s="578"/>
      <c r="IQZ559" s="3"/>
      <c r="IRA559" s="438"/>
      <c r="IRB559" s="3"/>
      <c r="IRC559" s="578"/>
      <c r="IRD559" s="3"/>
      <c r="IRE559" s="438"/>
      <c r="IRF559" s="3"/>
      <c r="IRG559" s="578"/>
      <c r="IRH559" s="3"/>
      <c r="IRI559" s="438"/>
      <c r="IRJ559" s="3"/>
      <c r="IRK559" s="578"/>
      <c r="IRL559" s="3"/>
      <c r="IRM559" s="438"/>
      <c r="IRN559" s="3"/>
      <c r="IRO559" s="578"/>
      <c r="IRP559" s="3"/>
      <c r="IRQ559" s="438"/>
      <c r="IRR559" s="3"/>
      <c r="IRS559" s="578"/>
      <c r="IRT559" s="3"/>
      <c r="IRU559" s="438"/>
      <c r="IRV559" s="3"/>
      <c r="IRW559" s="578"/>
      <c r="IRX559" s="3"/>
      <c r="IRY559" s="438"/>
      <c r="IRZ559" s="3"/>
      <c r="ISA559" s="578"/>
      <c r="ISB559" s="3"/>
      <c r="ISC559" s="438"/>
      <c r="ISD559" s="3"/>
      <c r="ISE559" s="578"/>
      <c r="ISF559" s="3"/>
      <c r="ISG559" s="438"/>
      <c r="ISH559" s="3"/>
      <c r="ISI559" s="578"/>
      <c r="ISJ559" s="3"/>
      <c r="ISK559" s="438"/>
      <c r="ISL559" s="3"/>
      <c r="ISM559" s="578"/>
      <c r="ISN559" s="3"/>
      <c r="ISO559" s="438"/>
      <c r="ISP559" s="3"/>
      <c r="ISQ559" s="578"/>
      <c r="ISR559" s="3"/>
      <c r="ISS559" s="438"/>
      <c r="IST559" s="3"/>
      <c r="ISU559" s="578"/>
      <c r="ISV559" s="3"/>
      <c r="ISW559" s="438"/>
      <c r="ISX559" s="3"/>
      <c r="ISY559" s="578"/>
      <c r="ISZ559" s="3"/>
      <c r="ITA559" s="438"/>
      <c r="ITB559" s="3"/>
      <c r="ITC559" s="578"/>
      <c r="ITD559" s="3"/>
      <c r="ITE559" s="438"/>
      <c r="ITF559" s="3"/>
      <c r="ITG559" s="578"/>
      <c r="ITH559" s="3"/>
      <c r="ITI559" s="438"/>
      <c r="ITJ559" s="3"/>
      <c r="ITK559" s="578"/>
      <c r="ITL559" s="3"/>
      <c r="ITM559" s="438"/>
      <c r="ITN559" s="3"/>
      <c r="ITO559" s="578"/>
      <c r="ITP559" s="3"/>
      <c r="ITQ559" s="438"/>
      <c r="ITR559" s="3"/>
      <c r="ITS559" s="578"/>
      <c r="ITT559" s="3"/>
      <c r="ITU559" s="438"/>
      <c r="ITV559" s="3"/>
      <c r="ITW559" s="578"/>
      <c r="ITX559" s="3"/>
      <c r="ITY559" s="438"/>
      <c r="ITZ559" s="3"/>
      <c r="IUA559" s="578"/>
      <c r="IUB559" s="3"/>
      <c r="IUC559" s="438"/>
      <c r="IUD559" s="3"/>
      <c r="IUE559" s="578"/>
      <c r="IUF559" s="3"/>
      <c r="IUG559" s="438"/>
      <c r="IUH559" s="3"/>
      <c r="IUI559" s="578"/>
      <c r="IUJ559" s="3"/>
      <c r="IUK559" s="438"/>
      <c r="IUL559" s="3"/>
      <c r="IUM559" s="578"/>
      <c r="IUN559" s="3"/>
      <c r="IUO559" s="438"/>
      <c r="IUP559" s="3"/>
      <c r="IUQ559" s="578"/>
      <c r="IUR559" s="3"/>
      <c r="IUS559" s="438"/>
      <c r="IUT559" s="3"/>
      <c r="IUU559" s="578"/>
      <c r="IUV559" s="3"/>
      <c r="IUW559" s="438"/>
      <c r="IUX559" s="3"/>
      <c r="IUY559" s="578"/>
      <c r="IUZ559" s="3"/>
      <c r="IVA559" s="438"/>
      <c r="IVB559" s="3"/>
      <c r="IVC559" s="578"/>
      <c r="IVD559" s="3"/>
      <c r="IVE559" s="438"/>
      <c r="IVF559" s="3"/>
      <c r="IVG559" s="578"/>
      <c r="IVH559" s="3"/>
      <c r="IVI559" s="438"/>
      <c r="IVJ559" s="3"/>
      <c r="IVK559" s="578"/>
      <c r="IVL559" s="3"/>
      <c r="IVM559" s="438"/>
      <c r="IVN559" s="3"/>
      <c r="IVO559" s="578"/>
      <c r="IVP559" s="3"/>
      <c r="IVQ559" s="438"/>
      <c r="IVR559" s="3"/>
      <c r="IVS559" s="578"/>
      <c r="IVT559" s="3"/>
      <c r="IVU559" s="438"/>
      <c r="IVV559" s="3"/>
      <c r="IVW559" s="578"/>
      <c r="IVX559" s="3"/>
      <c r="IVY559" s="438"/>
      <c r="IVZ559" s="3"/>
      <c r="IWA559" s="578"/>
      <c r="IWB559" s="3"/>
      <c r="IWC559" s="438"/>
      <c r="IWD559" s="3"/>
      <c r="IWE559" s="578"/>
      <c r="IWF559" s="3"/>
      <c r="IWG559" s="438"/>
      <c r="IWH559" s="3"/>
      <c r="IWI559" s="578"/>
      <c r="IWJ559" s="3"/>
      <c r="IWK559" s="438"/>
      <c r="IWL559" s="3"/>
      <c r="IWM559" s="578"/>
      <c r="IWN559" s="3"/>
      <c r="IWO559" s="438"/>
      <c r="IWP559" s="3"/>
      <c r="IWQ559" s="578"/>
      <c r="IWR559" s="3"/>
      <c r="IWS559" s="438"/>
      <c r="IWT559" s="3"/>
      <c r="IWU559" s="578"/>
      <c r="IWV559" s="3"/>
      <c r="IWW559" s="438"/>
      <c r="IWX559" s="3"/>
      <c r="IWY559" s="578"/>
      <c r="IWZ559" s="3"/>
      <c r="IXA559" s="438"/>
      <c r="IXB559" s="3"/>
      <c r="IXC559" s="578"/>
      <c r="IXD559" s="3"/>
      <c r="IXE559" s="438"/>
      <c r="IXF559" s="3"/>
      <c r="IXG559" s="578"/>
      <c r="IXH559" s="3"/>
      <c r="IXI559" s="438"/>
      <c r="IXJ559" s="3"/>
      <c r="IXK559" s="578"/>
      <c r="IXL559" s="3"/>
      <c r="IXM559" s="438"/>
      <c r="IXN559" s="3"/>
      <c r="IXO559" s="578"/>
      <c r="IXP559" s="3"/>
      <c r="IXQ559" s="438"/>
      <c r="IXR559" s="3"/>
      <c r="IXS559" s="578"/>
      <c r="IXT559" s="3"/>
      <c r="IXU559" s="438"/>
      <c r="IXV559" s="3"/>
      <c r="IXW559" s="578"/>
      <c r="IXX559" s="3"/>
      <c r="IXY559" s="438"/>
      <c r="IXZ559" s="3"/>
      <c r="IYA559" s="578"/>
      <c r="IYB559" s="3"/>
      <c r="IYC559" s="438"/>
      <c r="IYD559" s="3"/>
      <c r="IYE559" s="578"/>
      <c r="IYF559" s="3"/>
      <c r="IYG559" s="438"/>
      <c r="IYH559" s="3"/>
      <c r="IYI559" s="578"/>
      <c r="IYJ559" s="3"/>
      <c r="IYK559" s="438"/>
      <c r="IYL559" s="3"/>
      <c r="IYM559" s="578"/>
      <c r="IYN559" s="3"/>
      <c r="IYO559" s="438"/>
      <c r="IYP559" s="3"/>
      <c r="IYQ559" s="578"/>
      <c r="IYR559" s="3"/>
      <c r="IYS559" s="438"/>
      <c r="IYT559" s="3"/>
      <c r="IYU559" s="578"/>
      <c r="IYV559" s="3"/>
      <c r="IYW559" s="438"/>
      <c r="IYX559" s="3"/>
      <c r="IYY559" s="578"/>
      <c r="IYZ559" s="3"/>
      <c r="IZA559" s="438"/>
      <c r="IZB559" s="3"/>
      <c r="IZC559" s="578"/>
      <c r="IZD559" s="3"/>
      <c r="IZE559" s="438"/>
      <c r="IZF559" s="3"/>
      <c r="IZG559" s="578"/>
      <c r="IZH559" s="3"/>
      <c r="IZI559" s="438"/>
      <c r="IZJ559" s="3"/>
      <c r="IZK559" s="578"/>
      <c r="IZL559" s="3"/>
      <c r="IZM559" s="438"/>
      <c r="IZN559" s="3"/>
      <c r="IZO559" s="578"/>
      <c r="IZP559" s="3"/>
      <c r="IZQ559" s="438"/>
      <c r="IZR559" s="3"/>
      <c r="IZS559" s="578"/>
      <c r="IZT559" s="3"/>
      <c r="IZU559" s="438"/>
      <c r="IZV559" s="3"/>
      <c r="IZW559" s="578"/>
      <c r="IZX559" s="3"/>
      <c r="IZY559" s="438"/>
      <c r="IZZ559" s="3"/>
      <c r="JAA559" s="578"/>
      <c r="JAB559" s="3"/>
      <c r="JAC559" s="438"/>
      <c r="JAD559" s="3"/>
      <c r="JAE559" s="578"/>
      <c r="JAF559" s="3"/>
      <c r="JAG559" s="438"/>
      <c r="JAH559" s="3"/>
      <c r="JAI559" s="578"/>
      <c r="JAJ559" s="3"/>
      <c r="JAK559" s="438"/>
      <c r="JAL559" s="3"/>
      <c r="JAM559" s="578"/>
      <c r="JAN559" s="3"/>
      <c r="JAO559" s="438"/>
      <c r="JAP559" s="3"/>
      <c r="JAQ559" s="578"/>
      <c r="JAR559" s="3"/>
      <c r="JAS559" s="438"/>
      <c r="JAT559" s="3"/>
      <c r="JAU559" s="578"/>
      <c r="JAV559" s="3"/>
      <c r="JAW559" s="438"/>
      <c r="JAX559" s="3"/>
      <c r="JAY559" s="578"/>
      <c r="JAZ559" s="3"/>
      <c r="JBA559" s="438"/>
      <c r="JBB559" s="3"/>
      <c r="JBC559" s="578"/>
      <c r="JBD559" s="3"/>
      <c r="JBE559" s="438"/>
      <c r="JBF559" s="3"/>
      <c r="JBG559" s="578"/>
      <c r="JBH559" s="3"/>
      <c r="JBI559" s="438"/>
      <c r="JBJ559" s="3"/>
      <c r="JBK559" s="578"/>
      <c r="JBL559" s="3"/>
      <c r="JBM559" s="438"/>
      <c r="JBN559" s="3"/>
      <c r="JBO559" s="578"/>
      <c r="JBP559" s="3"/>
      <c r="JBQ559" s="438"/>
      <c r="JBR559" s="3"/>
      <c r="JBS559" s="578"/>
      <c r="JBT559" s="3"/>
      <c r="JBU559" s="438"/>
      <c r="JBV559" s="3"/>
      <c r="JBW559" s="578"/>
      <c r="JBX559" s="3"/>
      <c r="JBY559" s="438"/>
      <c r="JBZ559" s="3"/>
      <c r="JCA559" s="578"/>
      <c r="JCB559" s="3"/>
      <c r="JCC559" s="438"/>
      <c r="JCD559" s="3"/>
      <c r="JCE559" s="578"/>
      <c r="JCF559" s="3"/>
      <c r="JCG559" s="438"/>
      <c r="JCH559" s="3"/>
      <c r="JCI559" s="578"/>
      <c r="JCJ559" s="3"/>
      <c r="JCK559" s="438"/>
      <c r="JCL559" s="3"/>
      <c r="JCM559" s="578"/>
      <c r="JCN559" s="3"/>
      <c r="JCO559" s="438"/>
      <c r="JCP559" s="3"/>
      <c r="JCQ559" s="578"/>
      <c r="JCR559" s="3"/>
      <c r="JCS559" s="438"/>
      <c r="JCT559" s="3"/>
      <c r="JCU559" s="578"/>
      <c r="JCV559" s="3"/>
      <c r="JCW559" s="438"/>
      <c r="JCX559" s="3"/>
      <c r="JCY559" s="578"/>
      <c r="JCZ559" s="3"/>
      <c r="JDA559" s="438"/>
      <c r="JDB559" s="3"/>
      <c r="JDC559" s="578"/>
      <c r="JDD559" s="3"/>
      <c r="JDE559" s="438"/>
      <c r="JDF559" s="3"/>
      <c r="JDG559" s="578"/>
      <c r="JDH559" s="3"/>
      <c r="JDI559" s="438"/>
      <c r="JDJ559" s="3"/>
      <c r="JDK559" s="578"/>
      <c r="JDL559" s="3"/>
      <c r="JDM559" s="438"/>
      <c r="JDN559" s="3"/>
      <c r="JDO559" s="578"/>
      <c r="JDP559" s="3"/>
      <c r="JDQ559" s="438"/>
      <c r="JDR559" s="3"/>
      <c r="JDS559" s="578"/>
      <c r="JDT559" s="3"/>
      <c r="JDU559" s="438"/>
      <c r="JDV559" s="3"/>
      <c r="JDW559" s="578"/>
      <c r="JDX559" s="3"/>
      <c r="JDY559" s="438"/>
      <c r="JDZ559" s="3"/>
      <c r="JEA559" s="578"/>
      <c r="JEB559" s="3"/>
      <c r="JEC559" s="438"/>
      <c r="JED559" s="3"/>
      <c r="JEE559" s="578"/>
      <c r="JEF559" s="3"/>
      <c r="JEG559" s="438"/>
      <c r="JEH559" s="3"/>
      <c r="JEI559" s="578"/>
      <c r="JEJ559" s="3"/>
      <c r="JEK559" s="438"/>
      <c r="JEL559" s="3"/>
      <c r="JEM559" s="578"/>
      <c r="JEN559" s="3"/>
      <c r="JEO559" s="438"/>
      <c r="JEP559" s="3"/>
      <c r="JEQ559" s="578"/>
      <c r="JER559" s="3"/>
      <c r="JES559" s="438"/>
      <c r="JET559" s="3"/>
      <c r="JEU559" s="578"/>
      <c r="JEV559" s="3"/>
      <c r="JEW559" s="438"/>
      <c r="JEX559" s="3"/>
      <c r="JEY559" s="578"/>
      <c r="JEZ559" s="3"/>
      <c r="JFA559" s="438"/>
      <c r="JFB559" s="3"/>
      <c r="JFC559" s="578"/>
      <c r="JFD559" s="3"/>
      <c r="JFE559" s="438"/>
      <c r="JFF559" s="3"/>
      <c r="JFG559" s="578"/>
      <c r="JFH559" s="3"/>
      <c r="JFI559" s="438"/>
      <c r="JFJ559" s="3"/>
      <c r="JFK559" s="578"/>
      <c r="JFL559" s="3"/>
      <c r="JFM559" s="438"/>
      <c r="JFN559" s="3"/>
      <c r="JFO559" s="578"/>
      <c r="JFP559" s="3"/>
      <c r="JFQ559" s="438"/>
      <c r="JFR559" s="3"/>
      <c r="JFS559" s="578"/>
      <c r="JFT559" s="3"/>
      <c r="JFU559" s="438"/>
      <c r="JFV559" s="3"/>
      <c r="JFW559" s="578"/>
      <c r="JFX559" s="3"/>
      <c r="JFY559" s="438"/>
      <c r="JFZ559" s="3"/>
      <c r="JGA559" s="578"/>
      <c r="JGB559" s="3"/>
      <c r="JGC559" s="438"/>
      <c r="JGD559" s="3"/>
      <c r="JGE559" s="578"/>
      <c r="JGF559" s="3"/>
      <c r="JGG559" s="438"/>
      <c r="JGH559" s="3"/>
      <c r="JGI559" s="578"/>
      <c r="JGJ559" s="3"/>
      <c r="JGK559" s="438"/>
      <c r="JGL559" s="3"/>
      <c r="JGM559" s="578"/>
      <c r="JGN559" s="3"/>
      <c r="JGO559" s="438"/>
      <c r="JGP559" s="3"/>
      <c r="JGQ559" s="578"/>
      <c r="JGR559" s="3"/>
      <c r="JGS559" s="438"/>
      <c r="JGT559" s="3"/>
      <c r="JGU559" s="578"/>
      <c r="JGV559" s="3"/>
      <c r="JGW559" s="438"/>
      <c r="JGX559" s="3"/>
      <c r="JGY559" s="578"/>
      <c r="JGZ559" s="3"/>
      <c r="JHA559" s="438"/>
      <c r="JHB559" s="3"/>
      <c r="JHC559" s="578"/>
      <c r="JHD559" s="3"/>
      <c r="JHE559" s="438"/>
      <c r="JHF559" s="3"/>
      <c r="JHG559" s="578"/>
      <c r="JHH559" s="3"/>
      <c r="JHI559" s="438"/>
      <c r="JHJ559" s="3"/>
      <c r="JHK559" s="578"/>
      <c r="JHL559" s="3"/>
      <c r="JHM559" s="438"/>
      <c r="JHN559" s="3"/>
      <c r="JHO559" s="578"/>
      <c r="JHP559" s="3"/>
      <c r="JHQ559" s="438"/>
      <c r="JHR559" s="3"/>
      <c r="JHS559" s="578"/>
      <c r="JHT559" s="3"/>
      <c r="JHU559" s="438"/>
      <c r="JHV559" s="3"/>
      <c r="JHW559" s="578"/>
      <c r="JHX559" s="3"/>
      <c r="JHY559" s="438"/>
      <c r="JHZ559" s="3"/>
      <c r="JIA559" s="578"/>
      <c r="JIB559" s="3"/>
      <c r="JIC559" s="438"/>
      <c r="JID559" s="3"/>
      <c r="JIE559" s="578"/>
      <c r="JIF559" s="3"/>
      <c r="JIG559" s="438"/>
      <c r="JIH559" s="3"/>
      <c r="JII559" s="578"/>
      <c r="JIJ559" s="3"/>
      <c r="JIK559" s="438"/>
      <c r="JIL559" s="3"/>
      <c r="JIM559" s="578"/>
      <c r="JIN559" s="3"/>
      <c r="JIO559" s="438"/>
      <c r="JIP559" s="3"/>
      <c r="JIQ559" s="578"/>
      <c r="JIR559" s="3"/>
      <c r="JIS559" s="438"/>
      <c r="JIT559" s="3"/>
      <c r="JIU559" s="578"/>
      <c r="JIV559" s="3"/>
      <c r="JIW559" s="438"/>
      <c r="JIX559" s="3"/>
      <c r="JIY559" s="578"/>
      <c r="JIZ559" s="3"/>
      <c r="JJA559" s="438"/>
      <c r="JJB559" s="3"/>
      <c r="JJC559" s="578"/>
      <c r="JJD559" s="3"/>
      <c r="JJE559" s="438"/>
      <c r="JJF559" s="3"/>
      <c r="JJG559" s="578"/>
      <c r="JJH559" s="3"/>
      <c r="JJI559" s="438"/>
      <c r="JJJ559" s="3"/>
      <c r="JJK559" s="578"/>
      <c r="JJL559" s="3"/>
      <c r="JJM559" s="438"/>
      <c r="JJN559" s="3"/>
      <c r="JJO559" s="578"/>
      <c r="JJP559" s="3"/>
      <c r="JJQ559" s="438"/>
      <c r="JJR559" s="3"/>
      <c r="JJS559" s="578"/>
      <c r="JJT559" s="3"/>
      <c r="JJU559" s="438"/>
      <c r="JJV559" s="3"/>
      <c r="JJW559" s="578"/>
      <c r="JJX559" s="3"/>
      <c r="JJY559" s="438"/>
      <c r="JJZ559" s="3"/>
      <c r="JKA559" s="578"/>
      <c r="JKB559" s="3"/>
      <c r="JKC559" s="438"/>
      <c r="JKD559" s="3"/>
      <c r="JKE559" s="578"/>
      <c r="JKF559" s="3"/>
      <c r="JKG559" s="438"/>
      <c r="JKH559" s="3"/>
      <c r="JKI559" s="578"/>
      <c r="JKJ559" s="3"/>
      <c r="JKK559" s="438"/>
      <c r="JKL559" s="3"/>
      <c r="JKM559" s="578"/>
      <c r="JKN559" s="3"/>
      <c r="JKO559" s="438"/>
      <c r="JKP559" s="3"/>
      <c r="JKQ559" s="578"/>
      <c r="JKR559" s="3"/>
      <c r="JKS559" s="438"/>
      <c r="JKT559" s="3"/>
      <c r="JKU559" s="578"/>
      <c r="JKV559" s="3"/>
      <c r="JKW559" s="438"/>
      <c r="JKX559" s="3"/>
      <c r="JKY559" s="578"/>
      <c r="JKZ559" s="3"/>
      <c r="JLA559" s="438"/>
      <c r="JLB559" s="3"/>
      <c r="JLC559" s="578"/>
      <c r="JLD559" s="3"/>
      <c r="JLE559" s="438"/>
      <c r="JLF559" s="3"/>
      <c r="JLG559" s="578"/>
      <c r="JLH559" s="3"/>
      <c r="JLI559" s="438"/>
      <c r="JLJ559" s="3"/>
      <c r="JLK559" s="578"/>
      <c r="JLL559" s="3"/>
      <c r="JLM559" s="438"/>
      <c r="JLN559" s="3"/>
      <c r="JLO559" s="578"/>
      <c r="JLP559" s="3"/>
      <c r="JLQ559" s="438"/>
      <c r="JLR559" s="3"/>
      <c r="JLS559" s="578"/>
      <c r="JLT559" s="3"/>
      <c r="JLU559" s="438"/>
      <c r="JLV559" s="3"/>
      <c r="JLW559" s="578"/>
      <c r="JLX559" s="3"/>
      <c r="JLY559" s="438"/>
      <c r="JLZ559" s="3"/>
      <c r="JMA559" s="578"/>
      <c r="JMB559" s="3"/>
      <c r="JMC559" s="438"/>
      <c r="JMD559" s="3"/>
      <c r="JME559" s="578"/>
      <c r="JMF559" s="3"/>
      <c r="JMG559" s="438"/>
      <c r="JMH559" s="3"/>
      <c r="JMI559" s="578"/>
      <c r="JMJ559" s="3"/>
      <c r="JMK559" s="438"/>
      <c r="JML559" s="3"/>
      <c r="JMM559" s="578"/>
      <c r="JMN559" s="3"/>
      <c r="JMO559" s="438"/>
      <c r="JMP559" s="3"/>
      <c r="JMQ559" s="578"/>
      <c r="JMR559" s="3"/>
      <c r="JMS559" s="438"/>
      <c r="JMT559" s="3"/>
      <c r="JMU559" s="578"/>
      <c r="JMV559" s="3"/>
      <c r="JMW559" s="438"/>
      <c r="JMX559" s="3"/>
      <c r="JMY559" s="578"/>
      <c r="JMZ559" s="3"/>
      <c r="JNA559" s="438"/>
      <c r="JNB559" s="3"/>
      <c r="JNC559" s="578"/>
      <c r="JND559" s="3"/>
      <c r="JNE559" s="438"/>
      <c r="JNF559" s="3"/>
      <c r="JNG559" s="578"/>
      <c r="JNH559" s="3"/>
      <c r="JNI559" s="438"/>
      <c r="JNJ559" s="3"/>
      <c r="JNK559" s="578"/>
      <c r="JNL559" s="3"/>
      <c r="JNM559" s="438"/>
      <c r="JNN559" s="3"/>
      <c r="JNO559" s="578"/>
      <c r="JNP559" s="3"/>
      <c r="JNQ559" s="438"/>
      <c r="JNR559" s="3"/>
      <c r="JNS559" s="578"/>
      <c r="JNT559" s="3"/>
      <c r="JNU559" s="438"/>
      <c r="JNV559" s="3"/>
      <c r="JNW559" s="578"/>
      <c r="JNX559" s="3"/>
      <c r="JNY559" s="438"/>
      <c r="JNZ559" s="3"/>
      <c r="JOA559" s="578"/>
      <c r="JOB559" s="3"/>
      <c r="JOC559" s="438"/>
      <c r="JOD559" s="3"/>
      <c r="JOE559" s="578"/>
      <c r="JOF559" s="3"/>
      <c r="JOG559" s="438"/>
      <c r="JOH559" s="3"/>
      <c r="JOI559" s="578"/>
      <c r="JOJ559" s="3"/>
      <c r="JOK559" s="438"/>
      <c r="JOL559" s="3"/>
      <c r="JOM559" s="578"/>
      <c r="JON559" s="3"/>
      <c r="JOO559" s="438"/>
      <c r="JOP559" s="3"/>
      <c r="JOQ559" s="578"/>
      <c r="JOR559" s="3"/>
      <c r="JOS559" s="438"/>
      <c r="JOT559" s="3"/>
      <c r="JOU559" s="578"/>
      <c r="JOV559" s="3"/>
      <c r="JOW559" s="438"/>
      <c r="JOX559" s="3"/>
      <c r="JOY559" s="578"/>
      <c r="JOZ559" s="3"/>
      <c r="JPA559" s="438"/>
      <c r="JPB559" s="3"/>
      <c r="JPC559" s="578"/>
      <c r="JPD559" s="3"/>
      <c r="JPE559" s="438"/>
      <c r="JPF559" s="3"/>
      <c r="JPG559" s="578"/>
      <c r="JPH559" s="3"/>
      <c r="JPI559" s="438"/>
      <c r="JPJ559" s="3"/>
      <c r="JPK559" s="578"/>
      <c r="JPL559" s="3"/>
      <c r="JPM559" s="438"/>
      <c r="JPN559" s="3"/>
      <c r="JPO559" s="578"/>
      <c r="JPP559" s="3"/>
      <c r="JPQ559" s="438"/>
      <c r="JPR559" s="3"/>
      <c r="JPS559" s="578"/>
      <c r="JPT559" s="3"/>
      <c r="JPU559" s="438"/>
      <c r="JPV559" s="3"/>
      <c r="JPW559" s="578"/>
      <c r="JPX559" s="3"/>
      <c r="JPY559" s="438"/>
      <c r="JPZ559" s="3"/>
      <c r="JQA559" s="578"/>
      <c r="JQB559" s="3"/>
      <c r="JQC559" s="438"/>
      <c r="JQD559" s="3"/>
      <c r="JQE559" s="578"/>
      <c r="JQF559" s="3"/>
      <c r="JQG559" s="438"/>
      <c r="JQH559" s="3"/>
      <c r="JQI559" s="578"/>
      <c r="JQJ559" s="3"/>
      <c r="JQK559" s="438"/>
      <c r="JQL559" s="3"/>
      <c r="JQM559" s="578"/>
      <c r="JQN559" s="3"/>
      <c r="JQO559" s="438"/>
      <c r="JQP559" s="3"/>
      <c r="JQQ559" s="578"/>
      <c r="JQR559" s="3"/>
      <c r="JQS559" s="438"/>
      <c r="JQT559" s="3"/>
      <c r="JQU559" s="578"/>
      <c r="JQV559" s="3"/>
      <c r="JQW559" s="438"/>
      <c r="JQX559" s="3"/>
      <c r="JQY559" s="578"/>
      <c r="JQZ559" s="3"/>
      <c r="JRA559" s="438"/>
      <c r="JRB559" s="3"/>
      <c r="JRC559" s="578"/>
      <c r="JRD559" s="3"/>
      <c r="JRE559" s="438"/>
      <c r="JRF559" s="3"/>
      <c r="JRG559" s="578"/>
      <c r="JRH559" s="3"/>
      <c r="JRI559" s="438"/>
      <c r="JRJ559" s="3"/>
      <c r="JRK559" s="578"/>
      <c r="JRL559" s="3"/>
      <c r="JRM559" s="438"/>
      <c r="JRN559" s="3"/>
      <c r="JRO559" s="578"/>
      <c r="JRP559" s="3"/>
      <c r="JRQ559" s="438"/>
      <c r="JRR559" s="3"/>
      <c r="JRS559" s="578"/>
      <c r="JRT559" s="3"/>
      <c r="JRU559" s="438"/>
      <c r="JRV559" s="3"/>
      <c r="JRW559" s="578"/>
      <c r="JRX559" s="3"/>
      <c r="JRY559" s="438"/>
      <c r="JRZ559" s="3"/>
      <c r="JSA559" s="578"/>
      <c r="JSB559" s="3"/>
      <c r="JSC559" s="438"/>
      <c r="JSD559" s="3"/>
      <c r="JSE559" s="578"/>
      <c r="JSF559" s="3"/>
      <c r="JSG559" s="438"/>
      <c r="JSH559" s="3"/>
      <c r="JSI559" s="578"/>
      <c r="JSJ559" s="3"/>
      <c r="JSK559" s="438"/>
      <c r="JSL559" s="3"/>
      <c r="JSM559" s="578"/>
      <c r="JSN559" s="3"/>
      <c r="JSO559" s="438"/>
      <c r="JSP559" s="3"/>
      <c r="JSQ559" s="578"/>
      <c r="JSR559" s="3"/>
      <c r="JSS559" s="438"/>
      <c r="JST559" s="3"/>
      <c r="JSU559" s="578"/>
      <c r="JSV559" s="3"/>
      <c r="JSW559" s="438"/>
      <c r="JSX559" s="3"/>
      <c r="JSY559" s="578"/>
      <c r="JSZ559" s="3"/>
      <c r="JTA559" s="438"/>
      <c r="JTB559" s="3"/>
      <c r="JTC559" s="578"/>
      <c r="JTD559" s="3"/>
      <c r="JTE559" s="438"/>
      <c r="JTF559" s="3"/>
      <c r="JTG559" s="578"/>
      <c r="JTH559" s="3"/>
      <c r="JTI559" s="438"/>
      <c r="JTJ559" s="3"/>
      <c r="JTK559" s="578"/>
      <c r="JTL559" s="3"/>
      <c r="JTM559" s="438"/>
      <c r="JTN559" s="3"/>
      <c r="JTO559" s="578"/>
      <c r="JTP559" s="3"/>
      <c r="JTQ559" s="438"/>
      <c r="JTR559" s="3"/>
      <c r="JTS559" s="578"/>
      <c r="JTT559" s="3"/>
      <c r="JTU559" s="438"/>
      <c r="JTV559" s="3"/>
      <c r="JTW559" s="578"/>
      <c r="JTX559" s="3"/>
      <c r="JTY559" s="438"/>
      <c r="JTZ559" s="3"/>
      <c r="JUA559" s="578"/>
      <c r="JUB559" s="3"/>
      <c r="JUC559" s="438"/>
      <c r="JUD559" s="3"/>
      <c r="JUE559" s="578"/>
      <c r="JUF559" s="3"/>
      <c r="JUG559" s="438"/>
      <c r="JUH559" s="3"/>
      <c r="JUI559" s="578"/>
      <c r="JUJ559" s="3"/>
      <c r="JUK559" s="438"/>
      <c r="JUL559" s="3"/>
      <c r="JUM559" s="578"/>
      <c r="JUN559" s="3"/>
      <c r="JUO559" s="438"/>
      <c r="JUP559" s="3"/>
      <c r="JUQ559" s="578"/>
      <c r="JUR559" s="3"/>
      <c r="JUS559" s="438"/>
      <c r="JUT559" s="3"/>
      <c r="JUU559" s="578"/>
      <c r="JUV559" s="3"/>
      <c r="JUW559" s="438"/>
      <c r="JUX559" s="3"/>
      <c r="JUY559" s="578"/>
      <c r="JUZ559" s="3"/>
      <c r="JVA559" s="438"/>
      <c r="JVB559" s="3"/>
      <c r="JVC559" s="578"/>
      <c r="JVD559" s="3"/>
      <c r="JVE559" s="438"/>
      <c r="JVF559" s="3"/>
      <c r="JVG559" s="578"/>
      <c r="JVH559" s="3"/>
      <c r="JVI559" s="438"/>
      <c r="JVJ559" s="3"/>
      <c r="JVK559" s="578"/>
      <c r="JVL559" s="3"/>
      <c r="JVM559" s="438"/>
      <c r="JVN559" s="3"/>
      <c r="JVO559" s="578"/>
      <c r="JVP559" s="3"/>
      <c r="JVQ559" s="438"/>
      <c r="JVR559" s="3"/>
      <c r="JVS559" s="578"/>
      <c r="JVT559" s="3"/>
      <c r="JVU559" s="438"/>
      <c r="JVV559" s="3"/>
      <c r="JVW559" s="578"/>
      <c r="JVX559" s="3"/>
      <c r="JVY559" s="438"/>
      <c r="JVZ559" s="3"/>
      <c r="JWA559" s="578"/>
      <c r="JWB559" s="3"/>
      <c r="JWC559" s="438"/>
      <c r="JWD559" s="3"/>
      <c r="JWE559" s="578"/>
      <c r="JWF559" s="3"/>
      <c r="JWG559" s="438"/>
      <c r="JWH559" s="3"/>
      <c r="JWI559" s="578"/>
      <c r="JWJ559" s="3"/>
      <c r="JWK559" s="438"/>
      <c r="JWL559" s="3"/>
      <c r="JWM559" s="578"/>
      <c r="JWN559" s="3"/>
      <c r="JWO559" s="438"/>
      <c r="JWP559" s="3"/>
      <c r="JWQ559" s="578"/>
      <c r="JWR559" s="3"/>
      <c r="JWS559" s="438"/>
      <c r="JWT559" s="3"/>
      <c r="JWU559" s="578"/>
      <c r="JWV559" s="3"/>
      <c r="JWW559" s="438"/>
      <c r="JWX559" s="3"/>
      <c r="JWY559" s="578"/>
      <c r="JWZ559" s="3"/>
      <c r="JXA559" s="438"/>
      <c r="JXB559" s="3"/>
      <c r="JXC559" s="578"/>
      <c r="JXD559" s="3"/>
      <c r="JXE559" s="438"/>
      <c r="JXF559" s="3"/>
      <c r="JXG559" s="578"/>
      <c r="JXH559" s="3"/>
      <c r="JXI559" s="438"/>
      <c r="JXJ559" s="3"/>
      <c r="JXK559" s="578"/>
      <c r="JXL559" s="3"/>
      <c r="JXM559" s="438"/>
      <c r="JXN559" s="3"/>
      <c r="JXO559" s="578"/>
      <c r="JXP559" s="3"/>
      <c r="JXQ559" s="438"/>
      <c r="JXR559" s="3"/>
      <c r="JXS559" s="578"/>
      <c r="JXT559" s="3"/>
      <c r="JXU559" s="438"/>
      <c r="JXV559" s="3"/>
      <c r="JXW559" s="578"/>
      <c r="JXX559" s="3"/>
      <c r="JXY559" s="438"/>
      <c r="JXZ559" s="3"/>
      <c r="JYA559" s="578"/>
      <c r="JYB559" s="3"/>
      <c r="JYC559" s="438"/>
      <c r="JYD559" s="3"/>
      <c r="JYE559" s="578"/>
      <c r="JYF559" s="3"/>
      <c r="JYG559" s="438"/>
      <c r="JYH559" s="3"/>
      <c r="JYI559" s="578"/>
      <c r="JYJ559" s="3"/>
      <c r="JYK559" s="438"/>
      <c r="JYL559" s="3"/>
      <c r="JYM559" s="578"/>
      <c r="JYN559" s="3"/>
      <c r="JYO559" s="438"/>
      <c r="JYP559" s="3"/>
      <c r="JYQ559" s="578"/>
      <c r="JYR559" s="3"/>
      <c r="JYS559" s="438"/>
      <c r="JYT559" s="3"/>
      <c r="JYU559" s="578"/>
      <c r="JYV559" s="3"/>
      <c r="JYW559" s="438"/>
      <c r="JYX559" s="3"/>
      <c r="JYY559" s="578"/>
      <c r="JYZ559" s="3"/>
      <c r="JZA559" s="438"/>
      <c r="JZB559" s="3"/>
      <c r="JZC559" s="578"/>
      <c r="JZD559" s="3"/>
      <c r="JZE559" s="438"/>
      <c r="JZF559" s="3"/>
      <c r="JZG559" s="578"/>
      <c r="JZH559" s="3"/>
      <c r="JZI559" s="438"/>
      <c r="JZJ559" s="3"/>
      <c r="JZK559" s="578"/>
      <c r="JZL559" s="3"/>
      <c r="JZM559" s="438"/>
      <c r="JZN559" s="3"/>
      <c r="JZO559" s="578"/>
      <c r="JZP559" s="3"/>
      <c r="JZQ559" s="438"/>
      <c r="JZR559" s="3"/>
      <c r="JZS559" s="578"/>
      <c r="JZT559" s="3"/>
      <c r="JZU559" s="438"/>
      <c r="JZV559" s="3"/>
      <c r="JZW559" s="578"/>
      <c r="JZX559" s="3"/>
      <c r="JZY559" s="438"/>
      <c r="JZZ559" s="3"/>
      <c r="KAA559" s="578"/>
      <c r="KAB559" s="3"/>
      <c r="KAC559" s="438"/>
      <c r="KAD559" s="3"/>
      <c r="KAE559" s="578"/>
      <c r="KAF559" s="3"/>
      <c r="KAG559" s="438"/>
      <c r="KAH559" s="3"/>
      <c r="KAI559" s="578"/>
      <c r="KAJ559" s="3"/>
      <c r="KAK559" s="438"/>
      <c r="KAL559" s="3"/>
      <c r="KAM559" s="578"/>
      <c r="KAN559" s="3"/>
      <c r="KAO559" s="438"/>
      <c r="KAP559" s="3"/>
      <c r="KAQ559" s="578"/>
      <c r="KAR559" s="3"/>
      <c r="KAS559" s="438"/>
      <c r="KAT559" s="3"/>
      <c r="KAU559" s="578"/>
      <c r="KAV559" s="3"/>
      <c r="KAW559" s="438"/>
      <c r="KAX559" s="3"/>
      <c r="KAY559" s="578"/>
      <c r="KAZ559" s="3"/>
      <c r="KBA559" s="438"/>
      <c r="KBB559" s="3"/>
      <c r="KBC559" s="578"/>
      <c r="KBD559" s="3"/>
      <c r="KBE559" s="438"/>
      <c r="KBF559" s="3"/>
      <c r="KBG559" s="578"/>
      <c r="KBH559" s="3"/>
      <c r="KBI559" s="438"/>
      <c r="KBJ559" s="3"/>
      <c r="KBK559" s="578"/>
      <c r="KBL559" s="3"/>
      <c r="KBM559" s="438"/>
      <c r="KBN559" s="3"/>
      <c r="KBO559" s="578"/>
      <c r="KBP559" s="3"/>
      <c r="KBQ559" s="438"/>
      <c r="KBR559" s="3"/>
      <c r="KBS559" s="578"/>
      <c r="KBT559" s="3"/>
      <c r="KBU559" s="438"/>
      <c r="KBV559" s="3"/>
      <c r="KBW559" s="578"/>
      <c r="KBX559" s="3"/>
      <c r="KBY559" s="438"/>
      <c r="KBZ559" s="3"/>
      <c r="KCA559" s="578"/>
      <c r="KCB559" s="3"/>
      <c r="KCC559" s="438"/>
      <c r="KCD559" s="3"/>
      <c r="KCE559" s="578"/>
      <c r="KCF559" s="3"/>
      <c r="KCG559" s="438"/>
      <c r="KCH559" s="3"/>
      <c r="KCI559" s="578"/>
      <c r="KCJ559" s="3"/>
      <c r="KCK559" s="438"/>
      <c r="KCL559" s="3"/>
      <c r="KCM559" s="578"/>
      <c r="KCN559" s="3"/>
      <c r="KCO559" s="438"/>
      <c r="KCP559" s="3"/>
      <c r="KCQ559" s="578"/>
      <c r="KCR559" s="3"/>
      <c r="KCS559" s="438"/>
      <c r="KCT559" s="3"/>
      <c r="KCU559" s="578"/>
      <c r="KCV559" s="3"/>
      <c r="KCW559" s="438"/>
      <c r="KCX559" s="3"/>
      <c r="KCY559" s="578"/>
      <c r="KCZ559" s="3"/>
      <c r="KDA559" s="438"/>
      <c r="KDB559" s="3"/>
      <c r="KDC559" s="578"/>
      <c r="KDD559" s="3"/>
      <c r="KDE559" s="438"/>
      <c r="KDF559" s="3"/>
      <c r="KDG559" s="578"/>
      <c r="KDH559" s="3"/>
      <c r="KDI559" s="438"/>
      <c r="KDJ559" s="3"/>
      <c r="KDK559" s="578"/>
      <c r="KDL559" s="3"/>
      <c r="KDM559" s="438"/>
      <c r="KDN559" s="3"/>
      <c r="KDO559" s="578"/>
      <c r="KDP559" s="3"/>
      <c r="KDQ559" s="438"/>
      <c r="KDR559" s="3"/>
      <c r="KDS559" s="578"/>
      <c r="KDT559" s="3"/>
      <c r="KDU559" s="438"/>
      <c r="KDV559" s="3"/>
      <c r="KDW559" s="578"/>
      <c r="KDX559" s="3"/>
      <c r="KDY559" s="438"/>
      <c r="KDZ559" s="3"/>
      <c r="KEA559" s="578"/>
      <c r="KEB559" s="3"/>
      <c r="KEC559" s="438"/>
      <c r="KED559" s="3"/>
      <c r="KEE559" s="578"/>
      <c r="KEF559" s="3"/>
      <c r="KEG559" s="438"/>
      <c r="KEH559" s="3"/>
      <c r="KEI559" s="578"/>
      <c r="KEJ559" s="3"/>
      <c r="KEK559" s="438"/>
      <c r="KEL559" s="3"/>
      <c r="KEM559" s="578"/>
      <c r="KEN559" s="3"/>
      <c r="KEO559" s="438"/>
      <c r="KEP559" s="3"/>
      <c r="KEQ559" s="578"/>
      <c r="KER559" s="3"/>
      <c r="KES559" s="438"/>
      <c r="KET559" s="3"/>
      <c r="KEU559" s="578"/>
      <c r="KEV559" s="3"/>
      <c r="KEW559" s="438"/>
      <c r="KEX559" s="3"/>
      <c r="KEY559" s="578"/>
      <c r="KEZ559" s="3"/>
      <c r="KFA559" s="438"/>
      <c r="KFB559" s="3"/>
      <c r="KFC559" s="578"/>
      <c r="KFD559" s="3"/>
      <c r="KFE559" s="438"/>
      <c r="KFF559" s="3"/>
      <c r="KFG559" s="578"/>
      <c r="KFH559" s="3"/>
      <c r="KFI559" s="438"/>
      <c r="KFJ559" s="3"/>
      <c r="KFK559" s="578"/>
      <c r="KFL559" s="3"/>
      <c r="KFM559" s="438"/>
      <c r="KFN559" s="3"/>
      <c r="KFO559" s="578"/>
      <c r="KFP559" s="3"/>
      <c r="KFQ559" s="438"/>
      <c r="KFR559" s="3"/>
      <c r="KFS559" s="578"/>
      <c r="KFT559" s="3"/>
      <c r="KFU559" s="438"/>
      <c r="KFV559" s="3"/>
      <c r="KFW559" s="578"/>
      <c r="KFX559" s="3"/>
      <c r="KFY559" s="438"/>
      <c r="KFZ559" s="3"/>
      <c r="KGA559" s="578"/>
      <c r="KGB559" s="3"/>
      <c r="KGC559" s="438"/>
      <c r="KGD559" s="3"/>
      <c r="KGE559" s="578"/>
      <c r="KGF559" s="3"/>
      <c r="KGG559" s="438"/>
      <c r="KGH559" s="3"/>
      <c r="KGI559" s="578"/>
      <c r="KGJ559" s="3"/>
      <c r="KGK559" s="438"/>
      <c r="KGL559" s="3"/>
      <c r="KGM559" s="578"/>
      <c r="KGN559" s="3"/>
      <c r="KGO559" s="438"/>
      <c r="KGP559" s="3"/>
      <c r="KGQ559" s="578"/>
      <c r="KGR559" s="3"/>
      <c r="KGS559" s="438"/>
      <c r="KGT559" s="3"/>
      <c r="KGU559" s="578"/>
      <c r="KGV559" s="3"/>
      <c r="KGW559" s="438"/>
      <c r="KGX559" s="3"/>
      <c r="KGY559" s="578"/>
      <c r="KGZ559" s="3"/>
      <c r="KHA559" s="438"/>
      <c r="KHB559" s="3"/>
      <c r="KHC559" s="578"/>
      <c r="KHD559" s="3"/>
      <c r="KHE559" s="438"/>
      <c r="KHF559" s="3"/>
      <c r="KHG559" s="578"/>
      <c r="KHH559" s="3"/>
      <c r="KHI559" s="438"/>
      <c r="KHJ559" s="3"/>
      <c r="KHK559" s="578"/>
      <c r="KHL559" s="3"/>
      <c r="KHM559" s="438"/>
      <c r="KHN559" s="3"/>
      <c r="KHO559" s="578"/>
      <c r="KHP559" s="3"/>
      <c r="KHQ559" s="438"/>
      <c r="KHR559" s="3"/>
      <c r="KHS559" s="578"/>
      <c r="KHT559" s="3"/>
      <c r="KHU559" s="438"/>
      <c r="KHV559" s="3"/>
      <c r="KHW559" s="578"/>
      <c r="KHX559" s="3"/>
      <c r="KHY559" s="438"/>
      <c r="KHZ559" s="3"/>
      <c r="KIA559" s="578"/>
      <c r="KIB559" s="3"/>
      <c r="KIC559" s="438"/>
      <c r="KID559" s="3"/>
      <c r="KIE559" s="578"/>
      <c r="KIF559" s="3"/>
      <c r="KIG559" s="438"/>
      <c r="KIH559" s="3"/>
      <c r="KII559" s="578"/>
      <c r="KIJ559" s="3"/>
      <c r="KIK559" s="438"/>
      <c r="KIL559" s="3"/>
      <c r="KIM559" s="578"/>
      <c r="KIN559" s="3"/>
      <c r="KIO559" s="438"/>
      <c r="KIP559" s="3"/>
      <c r="KIQ559" s="578"/>
      <c r="KIR559" s="3"/>
      <c r="KIS559" s="438"/>
      <c r="KIT559" s="3"/>
      <c r="KIU559" s="578"/>
      <c r="KIV559" s="3"/>
      <c r="KIW559" s="438"/>
      <c r="KIX559" s="3"/>
      <c r="KIY559" s="578"/>
      <c r="KIZ559" s="3"/>
      <c r="KJA559" s="438"/>
      <c r="KJB559" s="3"/>
      <c r="KJC559" s="578"/>
      <c r="KJD559" s="3"/>
      <c r="KJE559" s="438"/>
      <c r="KJF559" s="3"/>
      <c r="KJG559" s="578"/>
      <c r="KJH559" s="3"/>
      <c r="KJI559" s="438"/>
      <c r="KJJ559" s="3"/>
      <c r="KJK559" s="578"/>
      <c r="KJL559" s="3"/>
      <c r="KJM559" s="438"/>
      <c r="KJN559" s="3"/>
      <c r="KJO559" s="578"/>
      <c r="KJP559" s="3"/>
      <c r="KJQ559" s="438"/>
      <c r="KJR559" s="3"/>
      <c r="KJS559" s="578"/>
      <c r="KJT559" s="3"/>
      <c r="KJU559" s="438"/>
      <c r="KJV559" s="3"/>
      <c r="KJW559" s="578"/>
      <c r="KJX559" s="3"/>
      <c r="KJY559" s="438"/>
      <c r="KJZ559" s="3"/>
      <c r="KKA559" s="578"/>
      <c r="KKB559" s="3"/>
      <c r="KKC559" s="438"/>
      <c r="KKD559" s="3"/>
      <c r="KKE559" s="578"/>
      <c r="KKF559" s="3"/>
      <c r="KKG559" s="438"/>
      <c r="KKH559" s="3"/>
      <c r="KKI559" s="578"/>
      <c r="KKJ559" s="3"/>
      <c r="KKK559" s="438"/>
      <c r="KKL559" s="3"/>
      <c r="KKM559" s="578"/>
      <c r="KKN559" s="3"/>
      <c r="KKO559" s="438"/>
      <c r="KKP559" s="3"/>
      <c r="KKQ559" s="578"/>
      <c r="KKR559" s="3"/>
      <c r="KKS559" s="438"/>
      <c r="KKT559" s="3"/>
      <c r="KKU559" s="578"/>
      <c r="KKV559" s="3"/>
      <c r="KKW559" s="438"/>
      <c r="KKX559" s="3"/>
      <c r="KKY559" s="578"/>
      <c r="KKZ559" s="3"/>
      <c r="KLA559" s="438"/>
      <c r="KLB559" s="3"/>
      <c r="KLC559" s="578"/>
      <c r="KLD559" s="3"/>
      <c r="KLE559" s="438"/>
      <c r="KLF559" s="3"/>
      <c r="KLG559" s="578"/>
      <c r="KLH559" s="3"/>
      <c r="KLI559" s="438"/>
      <c r="KLJ559" s="3"/>
      <c r="KLK559" s="578"/>
      <c r="KLL559" s="3"/>
      <c r="KLM559" s="438"/>
      <c r="KLN559" s="3"/>
      <c r="KLO559" s="578"/>
      <c r="KLP559" s="3"/>
      <c r="KLQ559" s="438"/>
      <c r="KLR559" s="3"/>
      <c r="KLS559" s="578"/>
      <c r="KLT559" s="3"/>
      <c r="KLU559" s="438"/>
      <c r="KLV559" s="3"/>
      <c r="KLW559" s="578"/>
      <c r="KLX559" s="3"/>
      <c r="KLY559" s="438"/>
      <c r="KLZ559" s="3"/>
      <c r="KMA559" s="578"/>
      <c r="KMB559" s="3"/>
      <c r="KMC559" s="438"/>
      <c r="KMD559" s="3"/>
      <c r="KME559" s="578"/>
      <c r="KMF559" s="3"/>
      <c r="KMG559" s="438"/>
      <c r="KMH559" s="3"/>
      <c r="KMI559" s="578"/>
      <c r="KMJ559" s="3"/>
      <c r="KMK559" s="438"/>
      <c r="KML559" s="3"/>
      <c r="KMM559" s="578"/>
      <c r="KMN559" s="3"/>
      <c r="KMO559" s="438"/>
      <c r="KMP559" s="3"/>
      <c r="KMQ559" s="578"/>
      <c r="KMR559" s="3"/>
      <c r="KMS559" s="438"/>
      <c r="KMT559" s="3"/>
      <c r="KMU559" s="578"/>
      <c r="KMV559" s="3"/>
      <c r="KMW559" s="438"/>
      <c r="KMX559" s="3"/>
      <c r="KMY559" s="578"/>
      <c r="KMZ559" s="3"/>
      <c r="KNA559" s="438"/>
      <c r="KNB559" s="3"/>
      <c r="KNC559" s="578"/>
      <c r="KND559" s="3"/>
      <c r="KNE559" s="438"/>
      <c r="KNF559" s="3"/>
      <c r="KNG559" s="578"/>
      <c r="KNH559" s="3"/>
      <c r="KNI559" s="438"/>
      <c r="KNJ559" s="3"/>
      <c r="KNK559" s="578"/>
      <c r="KNL559" s="3"/>
      <c r="KNM559" s="438"/>
      <c r="KNN559" s="3"/>
      <c r="KNO559" s="578"/>
      <c r="KNP559" s="3"/>
      <c r="KNQ559" s="438"/>
      <c r="KNR559" s="3"/>
      <c r="KNS559" s="578"/>
      <c r="KNT559" s="3"/>
      <c r="KNU559" s="438"/>
      <c r="KNV559" s="3"/>
      <c r="KNW559" s="578"/>
      <c r="KNX559" s="3"/>
      <c r="KNY559" s="438"/>
      <c r="KNZ559" s="3"/>
      <c r="KOA559" s="578"/>
      <c r="KOB559" s="3"/>
      <c r="KOC559" s="438"/>
      <c r="KOD559" s="3"/>
      <c r="KOE559" s="578"/>
      <c r="KOF559" s="3"/>
      <c r="KOG559" s="438"/>
      <c r="KOH559" s="3"/>
      <c r="KOI559" s="578"/>
      <c r="KOJ559" s="3"/>
      <c r="KOK559" s="438"/>
      <c r="KOL559" s="3"/>
      <c r="KOM559" s="578"/>
      <c r="KON559" s="3"/>
      <c r="KOO559" s="438"/>
      <c r="KOP559" s="3"/>
      <c r="KOQ559" s="578"/>
      <c r="KOR559" s="3"/>
      <c r="KOS559" s="438"/>
      <c r="KOT559" s="3"/>
      <c r="KOU559" s="578"/>
      <c r="KOV559" s="3"/>
      <c r="KOW559" s="438"/>
      <c r="KOX559" s="3"/>
      <c r="KOY559" s="578"/>
      <c r="KOZ559" s="3"/>
      <c r="KPA559" s="438"/>
      <c r="KPB559" s="3"/>
      <c r="KPC559" s="578"/>
      <c r="KPD559" s="3"/>
      <c r="KPE559" s="438"/>
      <c r="KPF559" s="3"/>
      <c r="KPG559" s="578"/>
      <c r="KPH559" s="3"/>
      <c r="KPI559" s="438"/>
      <c r="KPJ559" s="3"/>
      <c r="KPK559" s="578"/>
      <c r="KPL559" s="3"/>
      <c r="KPM559" s="438"/>
      <c r="KPN559" s="3"/>
      <c r="KPO559" s="578"/>
      <c r="KPP559" s="3"/>
      <c r="KPQ559" s="438"/>
      <c r="KPR559" s="3"/>
      <c r="KPS559" s="578"/>
      <c r="KPT559" s="3"/>
      <c r="KPU559" s="438"/>
      <c r="KPV559" s="3"/>
      <c r="KPW559" s="578"/>
      <c r="KPX559" s="3"/>
      <c r="KPY559" s="438"/>
      <c r="KPZ559" s="3"/>
      <c r="KQA559" s="578"/>
      <c r="KQB559" s="3"/>
      <c r="KQC559" s="438"/>
      <c r="KQD559" s="3"/>
      <c r="KQE559" s="578"/>
      <c r="KQF559" s="3"/>
      <c r="KQG559" s="438"/>
      <c r="KQH559" s="3"/>
      <c r="KQI559" s="578"/>
      <c r="KQJ559" s="3"/>
      <c r="KQK559" s="438"/>
      <c r="KQL559" s="3"/>
      <c r="KQM559" s="578"/>
      <c r="KQN559" s="3"/>
      <c r="KQO559" s="438"/>
      <c r="KQP559" s="3"/>
      <c r="KQQ559" s="578"/>
      <c r="KQR559" s="3"/>
      <c r="KQS559" s="438"/>
      <c r="KQT559" s="3"/>
      <c r="KQU559" s="578"/>
      <c r="KQV559" s="3"/>
      <c r="KQW559" s="438"/>
      <c r="KQX559" s="3"/>
      <c r="KQY559" s="578"/>
      <c r="KQZ559" s="3"/>
      <c r="KRA559" s="438"/>
      <c r="KRB559" s="3"/>
      <c r="KRC559" s="578"/>
      <c r="KRD559" s="3"/>
      <c r="KRE559" s="438"/>
      <c r="KRF559" s="3"/>
      <c r="KRG559" s="578"/>
      <c r="KRH559" s="3"/>
      <c r="KRI559" s="438"/>
      <c r="KRJ559" s="3"/>
      <c r="KRK559" s="578"/>
      <c r="KRL559" s="3"/>
      <c r="KRM559" s="438"/>
      <c r="KRN559" s="3"/>
      <c r="KRO559" s="578"/>
      <c r="KRP559" s="3"/>
      <c r="KRQ559" s="438"/>
      <c r="KRR559" s="3"/>
      <c r="KRS559" s="578"/>
      <c r="KRT559" s="3"/>
      <c r="KRU559" s="438"/>
      <c r="KRV559" s="3"/>
      <c r="KRW559" s="578"/>
      <c r="KRX559" s="3"/>
      <c r="KRY559" s="438"/>
      <c r="KRZ559" s="3"/>
      <c r="KSA559" s="578"/>
      <c r="KSB559" s="3"/>
      <c r="KSC559" s="438"/>
      <c r="KSD559" s="3"/>
      <c r="KSE559" s="578"/>
      <c r="KSF559" s="3"/>
      <c r="KSG559" s="438"/>
      <c r="KSH559" s="3"/>
      <c r="KSI559" s="578"/>
      <c r="KSJ559" s="3"/>
      <c r="KSK559" s="438"/>
      <c r="KSL559" s="3"/>
      <c r="KSM559" s="578"/>
      <c r="KSN559" s="3"/>
      <c r="KSO559" s="438"/>
      <c r="KSP559" s="3"/>
      <c r="KSQ559" s="578"/>
      <c r="KSR559" s="3"/>
      <c r="KSS559" s="438"/>
      <c r="KST559" s="3"/>
      <c r="KSU559" s="578"/>
      <c r="KSV559" s="3"/>
      <c r="KSW559" s="438"/>
      <c r="KSX559" s="3"/>
      <c r="KSY559" s="578"/>
      <c r="KSZ559" s="3"/>
      <c r="KTA559" s="438"/>
      <c r="KTB559" s="3"/>
      <c r="KTC559" s="578"/>
      <c r="KTD559" s="3"/>
      <c r="KTE559" s="438"/>
      <c r="KTF559" s="3"/>
      <c r="KTG559" s="578"/>
      <c r="KTH559" s="3"/>
      <c r="KTI559" s="438"/>
      <c r="KTJ559" s="3"/>
      <c r="KTK559" s="578"/>
      <c r="KTL559" s="3"/>
      <c r="KTM559" s="438"/>
      <c r="KTN559" s="3"/>
      <c r="KTO559" s="578"/>
      <c r="KTP559" s="3"/>
      <c r="KTQ559" s="438"/>
      <c r="KTR559" s="3"/>
      <c r="KTS559" s="578"/>
      <c r="KTT559" s="3"/>
      <c r="KTU559" s="438"/>
      <c r="KTV559" s="3"/>
      <c r="KTW559" s="578"/>
      <c r="KTX559" s="3"/>
      <c r="KTY559" s="438"/>
      <c r="KTZ559" s="3"/>
      <c r="KUA559" s="578"/>
      <c r="KUB559" s="3"/>
      <c r="KUC559" s="438"/>
      <c r="KUD559" s="3"/>
      <c r="KUE559" s="578"/>
      <c r="KUF559" s="3"/>
      <c r="KUG559" s="438"/>
      <c r="KUH559" s="3"/>
      <c r="KUI559" s="578"/>
      <c r="KUJ559" s="3"/>
      <c r="KUK559" s="438"/>
      <c r="KUL559" s="3"/>
      <c r="KUM559" s="578"/>
      <c r="KUN559" s="3"/>
      <c r="KUO559" s="438"/>
      <c r="KUP559" s="3"/>
      <c r="KUQ559" s="578"/>
      <c r="KUR559" s="3"/>
      <c r="KUS559" s="438"/>
      <c r="KUT559" s="3"/>
      <c r="KUU559" s="578"/>
      <c r="KUV559" s="3"/>
      <c r="KUW559" s="438"/>
      <c r="KUX559" s="3"/>
      <c r="KUY559" s="578"/>
      <c r="KUZ559" s="3"/>
      <c r="KVA559" s="438"/>
      <c r="KVB559" s="3"/>
      <c r="KVC559" s="578"/>
      <c r="KVD559" s="3"/>
      <c r="KVE559" s="438"/>
      <c r="KVF559" s="3"/>
      <c r="KVG559" s="578"/>
      <c r="KVH559" s="3"/>
      <c r="KVI559" s="438"/>
      <c r="KVJ559" s="3"/>
      <c r="KVK559" s="578"/>
      <c r="KVL559" s="3"/>
      <c r="KVM559" s="438"/>
      <c r="KVN559" s="3"/>
      <c r="KVO559" s="578"/>
      <c r="KVP559" s="3"/>
      <c r="KVQ559" s="438"/>
      <c r="KVR559" s="3"/>
      <c r="KVS559" s="578"/>
      <c r="KVT559" s="3"/>
      <c r="KVU559" s="438"/>
      <c r="KVV559" s="3"/>
      <c r="KVW559" s="578"/>
      <c r="KVX559" s="3"/>
      <c r="KVY559" s="438"/>
      <c r="KVZ559" s="3"/>
      <c r="KWA559" s="578"/>
      <c r="KWB559" s="3"/>
      <c r="KWC559" s="438"/>
      <c r="KWD559" s="3"/>
      <c r="KWE559" s="578"/>
      <c r="KWF559" s="3"/>
      <c r="KWG559" s="438"/>
      <c r="KWH559" s="3"/>
      <c r="KWI559" s="578"/>
      <c r="KWJ559" s="3"/>
      <c r="KWK559" s="438"/>
      <c r="KWL559" s="3"/>
      <c r="KWM559" s="578"/>
      <c r="KWN559" s="3"/>
      <c r="KWO559" s="438"/>
      <c r="KWP559" s="3"/>
      <c r="KWQ559" s="578"/>
      <c r="KWR559" s="3"/>
      <c r="KWS559" s="438"/>
      <c r="KWT559" s="3"/>
      <c r="KWU559" s="578"/>
      <c r="KWV559" s="3"/>
      <c r="KWW559" s="438"/>
      <c r="KWX559" s="3"/>
      <c r="KWY559" s="578"/>
      <c r="KWZ559" s="3"/>
      <c r="KXA559" s="438"/>
      <c r="KXB559" s="3"/>
      <c r="KXC559" s="578"/>
      <c r="KXD559" s="3"/>
      <c r="KXE559" s="438"/>
      <c r="KXF559" s="3"/>
      <c r="KXG559" s="578"/>
      <c r="KXH559" s="3"/>
      <c r="KXI559" s="438"/>
      <c r="KXJ559" s="3"/>
      <c r="KXK559" s="578"/>
      <c r="KXL559" s="3"/>
      <c r="KXM559" s="438"/>
      <c r="KXN559" s="3"/>
      <c r="KXO559" s="578"/>
      <c r="KXP559" s="3"/>
      <c r="KXQ559" s="438"/>
      <c r="KXR559" s="3"/>
      <c r="KXS559" s="578"/>
      <c r="KXT559" s="3"/>
      <c r="KXU559" s="438"/>
      <c r="KXV559" s="3"/>
      <c r="KXW559" s="578"/>
      <c r="KXX559" s="3"/>
      <c r="KXY559" s="438"/>
      <c r="KXZ559" s="3"/>
      <c r="KYA559" s="578"/>
      <c r="KYB559" s="3"/>
      <c r="KYC559" s="438"/>
      <c r="KYD559" s="3"/>
      <c r="KYE559" s="578"/>
      <c r="KYF559" s="3"/>
      <c r="KYG559" s="438"/>
      <c r="KYH559" s="3"/>
      <c r="KYI559" s="578"/>
      <c r="KYJ559" s="3"/>
      <c r="KYK559" s="438"/>
      <c r="KYL559" s="3"/>
      <c r="KYM559" s="578"/>
      <c r="KYN559" s="3"/>
      <c r="KYO559" s="438"/>
      <c r="KYP559" s="3"/>
      <c r="KYQ559" s="578"/>
      <c r="KYR559" s="3"/>
      <c r="KYS559" s="438"/>
      <c r="KYT559" s="3"/>
      <c r="KYU559" s="578"/>
      <c r="KYV559" s="3"/>
      <c r="KYW559" s="438"/>
      <c r="KYX559" s="3"/>
      <c r="KYY559" s="578"/>
      <c r="KYZ559" s="3"/>
      <c r="KZA559" s="438"/>
      <c r="KZB559" s="3"/>
      <c r="KZC559" s="578"/>
      <c r="KZD559" s="3"/>
      <c r="KZE559" s="438"/>
      <c r="KZF559" s="3"/>
      <c r="KZG559" s="578"/>
      <c r="KZH559" s="3"/>
      <c r="KZI559" s="438"/>
      <c r="KZJ559" s="3"/>
      <c r="KZK559" s="578"/>
      <c r="KZL559" s="3"/>
      <c r="KZM559" s="438"/>
      <c r="KZN559" s="3"/>
      <c r="KZO559" s="578"/>
      <c r="KZP559" s="3"/>
      <c r="KZQ559" s="438"/>
      <c r="KZR559" s="3"/>
      <c r="KZS559" s="578"/>
      <c r="KZT559" s="3"/>
      <c r="KZU559" s="438"/>
      <c r="KZV559" s="3"/>
      <c r="KZW559" s="578"/>
      <c r="KZX559" s="3"/>
      <c r="KZY559" s="438"/>
      <c r="KZZ559" s="3"/>
      <c r="LAA559" s="578"/>
      <c r="LAB559" s="3"/>
      <c r="LAC559" s="438"/>
      <c r="LAD559" s="3"/>
      <c r="LAE559" s="578"/>
      <c r="LAF559" s="3"/>
      <c r="LAG559" s="438"/>
      <c r="LAH559" s="3"/>
      <c r="LAI559" s="578"/>
      <c r="LAJ559" s="3"/>
      <c r="LAK559" s="438"/>
      <c r="LAL559" s="3"/>
      <c r="LAM559" s="578"/>
      <c r="LAN559" s="3"/>
      <c r="LAO559" s="438"/>
      <c r="LAP559" s="3"/>
      <c r="LAQ559" s="578"/>
      <c r="LAR559" s="3"/>
      <c r="LAS559" s="438"/>
      <c r="LAT559" s="3"/>
      <c r="LAU559" s="578"/>
      <c r="LAV559" s="3"/>
      <c r="LAW559" s="438"/>
      <c r="LAX559" s="3"/>
      <c r="LAY559" s="578"/>
      <c r="LAZ559" s="3"/>
      <c r="LBA559" s="438"/>
      <c r="LBB559" s="3"/>
      <c r="LBC559" s="578"/>
      <c r="LBD559" s="3"/>
      <c r="LBE559" s="438"/>
      <c r="LBF559" s="3"/>
      <c r="LBG559" s="578"/>
      <c r="LBH559" s="3"/>
      <c r="LBI559" s="438"/>
      <c r="LBJ559" s="3"/>
      <c r="LBK559" s="578"/>
      <c r="LBL559" s="3"/>
      <c r="LBM559" s="438"/>
      <c r="LBN559" s="3"/>
      <c r="LBO559" s="578"/>
      <c r="LBP559" s="3"/>
      <c r="LBQ559" s="438"/>
      <c r="LBR559" s="3"/>
      <c r="LBS559" s="578"/>
      <c r="LBT559" s="3"/>
      <c r="LBU559" s="438"/>
      <c r="LBV559" s="3"/>
      <c r="LBW559" s="578"/>
      <c r="LBX559" s="3"/>
      <c r="LBY559" s="438"/>
      <c r="LBZ559" s="3"/>
      <c r="LCA559" s="578"/>
      <c r="LCB559" s="3"/>
      <c r="LCC559" s="438"/>
      <c r="LCD559" s="3"/>
      <c r="LCE559" s="578"/>
      <c r="LCF559" s="3"/>
      <c r="LCG559" s="438"/>
      <c r="LCH559" s="3"/>
      <c r="LCI559" s="578"/>
      <c r="LCJ559" s="3"/>
      <c r="LCK559" s="438"/>
      <c r="LCL559" s="3"/>
      <c r="LCM559" s="578"/>
      <c r="LCN559" s="3"/>
      <c r="LCO559" s="438"/>
      <c r="LCP559" s="3"/>
      <c r="LCQ559" s="578"/>
      <c r="LCR559" s="3"/>
      <c r="LCS559" s="438"/>
      <c r="LCT559" s="3"/>
      <c r="LCU559" s="578"/>
      <c r="LCV559" s="3"/>
      <c r="LCW559" s="438"/>
      <c r="LCX559" s="3"/>
      <c r="LCY559" s="578"/>
      <c r="LCZ559" s="3"/>
      <c r="LDA559" s="438"/>
      <c r="LDB559" s="3"/>
      <c r="LDC559" s="578"/>
      <c r="LDD559" s="3"/>
      <c r="LDE559" s="438"/>
      <c r="LDF559" s="3"/>
      <c r="LDG559" s="578"/>
      <c r="LDH559" s="3"/>
      <c r="LDI559" s="438"/>
      <c r="LDJ559" s="3"/>
      <c r="LDK559" s="578"/>
      <c r="LDL559" s="3"/>
      <c r="LDM559" s="438"/>
      <c r="LDN559" s="3"/>
      <c r="LDO559" s="578"/>
      <c r="LDP559" s="3"/>
      <c r="LDQ559" s="438"/>
      <c r="LDR559" s="3"/>
      <c r="LDS559" s="578"/>
      <c r="LDT559" s="3"/>
      <c r="LDU559" s="438"/>
      <c r="LDV559" s="3"/>
      <c r="LDW559" s="578"/>
      <c r="LDX559" s="3"/>
      <c r="LDY559" s="438"/>
      <c r="LDZ559" s="3"/>
      <c r="LEA559" s="578"/>
      <c r="LEB559" s="3"/>
      <c r="LEC559" s="438"/>
      <c r="LED559" s="3"/>
      <c r="LEE559" s="578"/>
      <c r="LEF559" s="3"/>
      <c r="LEG559" s="438"/>
      <c r="LEH559" s="3"/>
      <c r="LEI559" s="578"/>
      <c r="LEJ559" s="3"/>
      <c r="LEK559" s="438"/>
      <c r="LEL559" s="3"/>
      <c r="LEM559" s="578"/>
      <c r="LEN559" s="3"/>
      <c r="LEO559" s="438"/>
      <c r="LEP559" s="3"/>
      <c r="LEQ559" s="578"/>
      <c r="LER559" s="3"/>
      <c r="LES559" s="438"/>
      <c r="LET559" s="3"/>
      <c r="LEU559" s="578"/>
      <c r="LEV559" s="3"/>
      <c r="LEW559" s="438"/>
      <c r="LEX559" s="3"/>
      <c r="LEY559" s="578"/>
      <c r="LEZ559" s="3"/>
      <c r="LFA559" s="438"/>
      <c r="LFB559" s="3"/>
      <c r="LFC559" s="578"/>
      <c r="LFD559" s="3"/>
      <c r="LFE559" s="438"/>
      <c r="LFF559" s="3"/>
      <c r="LFG559" s="578"/>
      <c r="LFH559" s="3"/>
      <c r="LFI559" s="438"/>
      <c r="LFJ559" s="3"/>
      <c r="LFK559" s="578"/>
      <c r="LFL559" s="3"/>
      <c r="LFM559" s="438"/>
      <c r="LFN559" s="3"/>
      <c r="LFO559" s="578"/>
      <c r="LFP559" s="3"/>
      <c r="LFQ559" s="438"/>
      <c r="LFR559" s="3"/>
      <c r="LFS559" s="578"/>
      <c r="LFT559" s="3"/>
      <c r="LFU559" s="438"/>
      <c r="LFV559" s="3"/>
      <c r="LFW559" s="578"/>
      <c r="LFX559" s="3"/>
      <c r="LFY559" s="438"/>
      <c r="LFZ559" s="3"/>
      <c r="LGA559" s="578"/>
      <c r="LGB559" s="3"/>
      <c r="LGC559" s="438"/>
      <c r="LGD559" s="3"/>
      <c r="LGE559" s="578"/>
      <c r="LGF559" s="3"/>
      <c r="LGG559" s="438"/>
      <c r="LGH559" s="3"/>
      <c r="LGI559" s="578"/>
      <c r="LGJ559" s="3"/>
      <c r="LGK559" s="438"/>
      <c r="LGL559" s="3"/>
      <c r="LGM559" s="578"/>
      <c r="LGN559" s="3"/>
      <c r="LGO559" s="438"/>
      <c r="LGP559" s="3"/>
      <c r="LGQ559" s="578"/>
      <c r="LGR559" s="3"/>
      <c r="LGS559" s="438"/>
      <c r="LGT559" s="3"/>
      <c r="LGU559" s="578"/>
      <c r="LGV559" s="3"/>
      <c r="LGW559" s="438"/>
      <c r="LGX559" s="3"/>
      <c r="LGY559" s="578"/>
      <c r="LGZ559" s="3"/>
      <c r="LHA559" s="438"/>
      <c r="LHB559" s="3"/>
      <c r="LHC559" s="578"/>
      <c r="LHD559" s="3"/>
      <c r="LHE559" s="438"/>
      <c r="LHF559" s="3"/>
      <c r="LHG559" s="578"/>
      <c r="LHH559" s="3"/>
      <c r="LHI559" s="438"/>
      <c r="LHJ559" s="3"/>
      <c r="LHK559" s="578"/>
      <c r="LHL559" s="3"/>
      <c r="LHM559" s="438"/>
      <c r="LHN559" s="3"/>
      <c r="LHO559" s="578"/>
      <c r="LHP559" s="3"/>
      <c r="LHQ559" s="438"/>
      <c r="LHR559" s="3"/>
      <c r="LHS559" s="578"/>
      <c r="LHT559" s="3"/>
      <c r="LHU559" s="438"/>
      <c r="LHV559" s="3"/>
      <c r="LHW559" s="578"/>
      <c r="LHX559" s="3"/>
      <c r="LHY559" s="438"/>
      <c r="LHZ559" s="3"/>
      <c r="LIA559" s="578"/>
      <c r="LIB559" s="3"/>
      <c r="LIC559" s="438"/>
      <c r="LID559" s="3"/>
      <c r="LIE559" s="578"/>
      <c r="LIF559" s="3"/>
      <c r="LIG559" s="438"/>
      <c r="LIH559" s="3"/>
      <c r="LII559" s="578"/>
      <c r="LIJ559" s="3"/>
      <c r="LIK559" s="438"/>
      <c r="LIL559" s="3"/>
      <c r="LIM559" s="578"/>
      <c r="LIN559" s="3"/>
      <c r="LIO559" s="438"/>
      <c r="LIP559" s="3"/>
      <c r="LIQ559" s="578"/>
      <c r="LIR559" s="3"/>
      <c r="LIS559" s="438"/>
      <c r="LIT559" s="3"/>
      <c r="LIU559" s="578"/>
      <c r="LIV559" s="3"/>
      <c r="LIW559" s="438"/>
      <c r="LIX559" s="3"/>
      <c r="LIY559" s="578"/>
      <c r="LIZ559" s="3"/>
      <c r="LJA559" s="438"/>
      <c r="LJB559" s="3"/>
      <c r="LJC559" s="578"/>
      <c r="LJD559" s="3"/>
      <c r="LJE559" s="438"/>
      <c r="LJF559" s="3"/>
      <c r="LJG559" s="578"/>
      <c r="LJH559" s="3"/>
      <c r="LJI559" s="438"/>
      <c r="LJJ559" s="3"/>
      <c r="LJK559" s="578"/>
      <c r="LJL559" s="3"/>
      <c r="LJM559" s="438"/>
      <c r="LJN559" s="3"/>
      <c r="LJO559" s="578"/>
      <c r="LJP559" s="3"/>
      <c r="LJQ559" s="438"/>
      <c r="LJR559" s="3"/>
      <c r="LJS559" s="578"/>
      <c r="LJT559" s="3"/>
      <c r="LJU559" s="438"/>
      <c r="LJV559" s="3"/>
      <c r="LJW559" s="578"/>
      <c r="LJX559" s="3"/>
      <c r="LJY559" s="438"/>
      <c r="LJZ559" s="3"/>
      <c r="LKA559" s="578"/>
      <c r="LKB559" s="3"/>
      <c r="LKC559" s="438"/>
      <c r="LKD559" s="3"/>
      <c r="LKE559" s="578"/>
      <c r="LKF559" s="3"/>
      <c r="LKG559" s="438"/>
      <c r="LKH559" s="3"/>
      <c r="LKI559" s="578"/>
      <c r="LKJ559" s="3"/>
      <c r="LKK559" s="438"/>
      <c r="LKL559" s="3"/>
      <c r="LKM559" s="578"/>
      <c r="LKN559" s="3"/>
      <c r="LKO559" s="438"/>
      <c r="LKP559" s="3"/>
      <c r="LKQ559" s="578"/>
      <c r="LKR559" s="3"/>
      <c r="LKS559" s="438"/>
      <c r="LKT559" s="3"/>
      <c r="LKU559" s="578"/>
      <c r="LKV559" s="3"/>
      <c r="LKW559" s="438"/>
      <c r="LKX559" s="3"/>
      <c r="LKY559" s="578"/>
      <c r="LKZ559" s="3"/>
      <c r="LLA559" s="438"/>
      <c r="LLB559" s="3"/>
      <c r="LLC559" s="578"/>
      <c r="LLD559" s="3"/>
      <c r="LLE559" s="438"/>
      <c r="LLF559" s="3"/>
      <c r="LLG559" s="578"/>
      <c r="LLH559" s="3"/>
      <c r="LLI559" s="438"/>
      <c r="LLJ559" s="3"/>
      <c r="LLK559" s="578"/>
      <c r="LLL559" s="3"/>
      <c r="LLM559" s="438"/>
      <c r="LLN559" s="3"/>
      <c r="LLO559" s="578"/>
      <c r="LLP559" s="3"/>
      <c r="LLQ559" s="438"/>
      <c r="LLR559" s="3"/>
      <c r="LLS559" s="578"/>
      <c r="LLT559" s="3"/>
      <c r="LLU559" s="438"/>
      <c r="LLV559" s="3"/>
      <c r="LLW559" s="578"/>
      <c r="LLX559" s="3"/>
      <c r="LLY559" s="438"/>
      <c r="LLZ559" s="3"/>
      <c r="LMA559" s="578"/>
      <c r="LMB559" s="3"/>
      <c r="LMC559" s="438"/>
      <c r="LMD559" s="3"/>
      <c r="LME559" s="578"/>
      <c r="LMF559" s="3"/>
      <c r="LMG559" s="438"/>
      <c r="LMH559" s="3"/>
      <c r="LMI559" s="578"/>
      <c r="LMJ559" s="3"/>
      <c r="LMK559" s="438"/>
      <c r="LML559" s="3"/>
      <c r="LMM559" s="578"/>
      <c r="LMN559" s="3"/>
      <c r="LMO559" s="438"/>
      <c r="LMP559" s="3"/>
      <c r="LMQ559" s="578"/>
      <c r="LMR559" s="3"/>
      <c r="LMS559" s="438"/>
      <c r="LMT559" s="3"/>
      <c r="LMU559" s="578"/>
      <c r="LMV559" s="3"/>
      <c r="LMW559" s="438"/>
      <c r="LMX559" s="3"/>
      <c r="LMY559" s="578"/>
      <c r="LMZ559" s="3"/>
      <c r="LNA559" s="438"/>
      <c r="LNB559" s="3"/>
      <c r="LNC559" s="578"/>
      <c r="LND559" s="3"/>
      <c r="LNE559" s="438"/>
      <c r="LNF559" s="3"/>
      <c r="LNG559" s="578"/>
      <c r="LNH559" s="3"/>
      <c r="LNI559" s="438"/>
      <c r="LNJ559" s="3"/>
      <c r="LNK559" s="578"/>
      <c r="LNL559" s="3"/>
      <c r="LNM559" s="438"/>
      <c r="LNN559" s="3"/>
      <c r="LNO559" s="578"/>
      <c r="LNP559" s="3"/>
      <c r="LNQ559" s="438"/>
      <c r="LNR559" s="3"/>
      <c r="LNS559" s="578"/>
      <c r="LNT559" s="3"/>
      <c r="LNU559" s="438"/>
      <c r="LNV559" s="3"/>
      <c r="LNW559" s="578"/>
      <c r="LNX559" s="3"/>
      <c r="LNY559" s="438"/>
      <c r="LNZ559" s="3"/>
      <c r="LOA559" s="578"/>
      <c r="LOB559" s="3"/>
      <c r="LOC559" s="438"/>
      <c r="LOD559" s="3"/>
      <c r="LOE559" s="578"/>
      <c r="LOF559" s="3"/>
      <c r="LOG559" s="438"/>
      <c r="LOH559" s="3"/>
      <c r="LOI559" s="578"/>
      <c r="LOJ559" s="3"/>
      <c r="LOK559" s="438"/>
      <c r="LOL559" s="3"/>
      <c r="LOM559" s="578"/>
      <c r="LON559" s="3"/>
      <c r="LOO559" s="438"/>
      <c r="LOP559" s="3"/>
      <c r="LOQ559" s="578"/>
      <c r="LOR559" s="3"/>
      <c r="LOS559" s="438"/>
      <c r="LOT559" s="3"/>
      <c r="LOU559" s="578"/>
      <c r="LOV559" s="3"/>
      <c r="LOW559" s="438"/>
      <c r="LOX559" s="3"/>
      <c r="LOY559" s="578"/>
      <c r="LOZ559" s="3"/>
      <c r="LPA559" s="438"/>
      <c r="LPB559" s="3"/>
      <c r="LPC559" s="578"/>
      <c r="LPD559" s="3"/>
      <c r="LPE559" s="438"/>
      <c r="LPF559" s="3"/>
      <c r="LPG559" s="578"/>
      <c r="LPH559" s="3"/>
      <c r="LPI559" s="438"/>
      <c r="LPJ559" s="3"/>
      <c r="LPK559" s="578"/>
      <c r="LPL559" s="3"/>
      <c r="LPM559" s="438"/>
      <c r="LPN559" s="3"/>
      <c r="LPO559" s="578"/>
      <c r="LPP559" s="3"/>
      <c r="LPQ559" s="438"/>
      <c r="LPR559" s="3"/>
      <c r="LPS559" s="578"/>
      <c r="LPT559" s="3"/>
      <c r="LPU559" s="438"/>
      <c r="LPV559" s="3"/>
      <c r="LPW559" s="578"/>
      <c r="LPX559" s="3"/>
      <c r="LPY559" s="438"/>
      <c r="LPZ559" s="3"/>
      <c r="LQA559" s="578"/>
      <c r="LQB559" s="3"/>
      <c r="LQC559" s="438"/>
      <c r="LQD559" s="3"/>
      <c r="LQE559" s="578"/>
      <c r="LQF559" s="3"/>
      <c r="LQG559" s="438"/>
      <c r="LQH559" s="3"/>
      <c r="LQI559" s="578"/>
      <c r="LQJ559" s="3"/>
      <c r="LQK559" s="438"/>
      <c r="LQL559" s="3"/>
      <c r="LQM559" s="578"/>
      <c r="LQN559" s="3"/>
      <c r="LQO559" s="438"/>
      <c r="LQP559" s="3"/>
      <c r="LQQ559" s="578"/>
      <c r="LQR559" s="3"/>
      <c r="LQS559" s="438"/>
      <c r="LQT559" s="3"/>
      <c r="LQU559" s="578"/>
      <c r="LQV559" s="3"/>
      <c r="LQW559" s="438"/>
      <c r="LQX559" s="3"/>
      <c r="LQY559" s="578"/>
      <c r="LQZ559" s="3"/>
      <c r="LRA559" s="438"/>
      <c r="LRB559" s="3"/>
      <c r="LRC559" s="578"/>
      <c r="LRD559" s="3"/>
      <c r="LRE559" s="438"/>
      <c r="LRF559" s="3"/>
      <c r="LRG559" s="578"/>
      <c r="LRH559" s="3"/>
      <c r="LRI559" s="438"/>
      <c r="LRJ559" s="3"/>
      <c r="LRK559" s="578"/>
      <c r="LRL559" s="3"/>
      <c r="LRM559" s="438"/>
      <c r="LRN559" s="3"/>
      <c r="LRO559" s="578"/>
      <c r="LRP559" s="3"/>
      <c r="LRQ559" s="438"/>
      <c r="LRR559" s="3"/>
      <c r="LRS559" s="578"/>
      <c r="LRT559" s="3"/>
      <c r="LRU559" s="438"/>
      <c r="LRV559" s="3"/>
      <c r="LRW559" s="578"/>
      <c r="LRX559" s="3"/>
      <c r="LRY559" s="438"/>
      <c r="LRZ559" s="3"/>
      <c r="LSA559" s="578"/>
      <c r="LSB559" s="3"/>
      <c r="LSC559" s="438"/>
      <c r="LSD559" s="3"/>
      <c r="LSE559" s="578"/>
      <c r="LSF559" s="3"/>
      <c r="LSG559" s="438"/>
      <c r="LSH559" s="3"/>
      <c r="LSI559" s="578"/>
      <c r="LSJ559" s="3"/>
      <c r="LSK559" s="438"/>
      <c r="LSL559" s="3"/>
      <c r="LSM559" s="578"/>
      <c r="LSN559" s="3"/>
      <c r="LSO559" s="438"/>
      <c r="LSP559" s="3"/>
      <c r="LSQ559" s="578"/>
      <c r="LSR559" s="3"/>
      <c r="LSS559" s="438"/>
      <c r="LST559" s="3"/>
      <c r="LSU559" s="578"/>
      <c r="LSV559" s="3"/>
      <c r="LSW559" s="438"/>
      <c r="LSX559" s="3"/>
      <c r="LSY559" s="578"/>
      <c r="LSZ559" s="3"/>
      <c r="LTA559" s="438"/>
      <c r="LTB559" s="3"/>
      <c r="LTC559" s="578"/>
      <c r="LTD559" s="3"/>
      <c r="LTE559" s="438"/>
      <c r="LTF559" s="3"/>
      <c r="LTG559" s="578"/>
      <c r="LTH559" s="3"/>
      <c r="LTI559" s="438"/>
      <c r="LTJ559" s="3"/>
      <c r="LTK559" s="578"/>
      <c r="LTL559" s="3"/>
      <c r="LTM559" s="438"/>
      <c r="LTN559" s="3"/>
      <c r="LTO559" s="578"/>
      <c r="LTP559" s="3"/>
      <c r="LTQ559" s="438"/>
      <c r="LTR559" s="3"/>
      <c r="LTS559" s="578"/>
      <c r="LTT559" s="3"/>
      <c r="LTU559" s="438"/>
      <c r="LTV559" s="3"/>
      <c r="LTW559" s="578"/>
      <c r="LTX559" s="3"/>
      <c r="LTY559" s="438"/>
      <c r="LTZ559" s="3"/>
      <c r="LUA559" s="578"/>
      <c r="LUB559" s="3"/>
      <c r="LUC559" s="438"/>
      <c r="LUD559" s="3"/>
      <c r="LUE559" s="578"/>
      <c r="LUF559" s="3"/>
      <c r="LUG559" s="438"/>
      <c r="LUH559" s="3"/>
      <c r="LUI559" s="578"/>
      <c r="LUJ559" s="3"/>
      <c r="LUK559" s="438"/>
      <c r="LUL559" s="3"/>
      <c r="LUM559" s="578"/>
      <c r="LUN559" s="3"/>
      <c r="LUO559" s="438"/>
      <c r="LUP559" s="3"/>
      <c r="LUQ559" s="578"/>
      <c r="LUR559" s="3"/>
      <c r="LUS559" s="438"/>
      <c r="LUT559" s="3"/>
      <c r="LUU559" s="578"/>
      <c r="LUV559" s="3"/>
      <c r="LUW559" s="438"/>
      <c r="LUX559" s="3"/>
      <c r="LUY559" s="578"/>
      <c r="LUZ559" s="3"/>
      <c r="LVA559" s="438"/>
      <c r="LVB559" s="3"/>
      <c r="LVC559" s="578"/>
      <c r="LVD559" s="3"/>
      <c r="LVE559" s="438"/>
      <c r="LVF559" s="3"/>
      <c r="LVG559" s="578"/>
      <c r="LVH559" s="3"/>
      <c r="LVI559" s="438"/>
      <c r="LVJ559" s="3"/>
      <c r="LVK559" s="578"/>
      <c r="LVL559" s="3"/>
      <c r="LVM559" s="438"/>
      <c r="LVN559" s="3"/>
      <c r="LVO559" s="578"/>
      <c r="LVP559" s="3"/>
      <c r="LVQ559" s="438"/>
      <c r="LVR559" s="3"/>
      <c r="LVS559" s="578"/>
      <c r="LVT559" s="3"/>
      <c r="LVU559" s="438"/>
      <c r="LVV559" s="3"/>
      <c r="LVW559" s="578"/>
      <c r="LVX559" s="3"/>
      <c r="LVY559" s="438"/>
      <c r="LVZ559" s="3"/>
      <c r="LWA559" s="578"/>
      <c r="LWB559" s="3"/>
      <c r="LWC559" s="438"/>
      <c r="LWD559" s="3"/>
      <c r="LWE559" s="578"/>
      <c r="LWF559" s="3"/>
      <c r="LWG559" s="438"/>
      <c r="LWH559" s="3"/>
      <c r="LWI559" s="578"/>
      <c r="LWJ559" s="3"/>
      <c r="LWK559" s="438"/>
      <c r="LWL559" s="3"/>
      <c r="LWM559" s="578"/>
      <c r="LWN559" s="3"/>
      <c r="LWO559" s="438"/>
      <c r="LWP559" s="3"/>
      <c r="LWQ559" s="578"/>
      <c r="LWR559" s="3"/>
      <c r="LWS559" s="438"/>
      <c r="LWT559" s="3"/>
      <c r="LWU559" s="578"/>
      <c r="LWV559" s="3"/>
      <c r="LWW559" s="438"/>
      <c r="LWX559" s="3"/>
      <c r="LWY559" s="578"/>
      <c r="LWZ559" s="3"/>
      <c r="LXA559" s="438"/>
      <c r="LXB559" s="3"/>
      <c r="LXC559" s="578"/>
      <c r="LXD559" s="3"/>
      <c r="LXE559" s="438"/>
      <c r="LXF559" s="3"/>
      <c r="LXG559" s="578"/>
      <c r="LXH559" s="3"/>
      <c r="LXI559" s="438"/>
      <c r="LXJ559" s="3"/>
      <c r="LXK559" s="578"/>
      <c r="LXL559" s="3"/>
      <c r="LXM559" s="438"/>
      <c r="LXN559" s="3"/>
      <c r="LXO559" s="578"/>
      <c r="LXP559" s="3"/>
      <c r="LXQ559" s="438"/>
      <c r="LXR559" s="3"/>
      <c r="LXS559" s="578"/>
      <c r="LXT559" s="3"/>
      <c r="LXU559" s="438"/>
      <c r="LXV559" s="3"/>
      <c r="LXW559" s="578"/>
      <c r="LXX559" s="3"/>
      <c r="LXY559" s="438"/>
      <c r="LXZ559" s="3"/>
      <c r="LYA559" s="578"/>
      <c r="LYB559" s="3"/>
      <c r="LYC559" s="438"/>
      <c r="LYD559" s="3"/>
      <c r="LYE559" s="578"/>
      <c r="LYF559" s="3"/>
      <c r="LYG559" s="438"/>
      <c r="LYH559" s="3"/>
      <c r="LYI559" s="578"/>
      <c r="LYJ559" s="3"/>
      <c r="LYK559" s="438"/>
      <c r="LYL559" s="3"/>
      <c r="LYM559" s="578"/>
      <c r="LYN559" s="3"/>
      <c r="LYO559" s="438"/>
      <c r="LYP559" s="3"/>
      <c r="LYQ559" s="578"/>
      <c r="LYR559" s="3"/>
      <c r="LYS559" s="438"/>
      <c r="LYT559" s="3"/>
      <c r="LYU559" s="578"/>
      <c r="LYV559" s="3"/>
      <c r="LYW559" s="438"/>
      <c r="LYX559" s="3"/>
      <c r="LYY559" s="578"/>
      <c r="LYZ559" s="3"/>
      <c r="LZA559" s="438"/>
      <c r="LZB559" s="3"/>
      <c r="LZC559" s="578"/>
      <c r="LZD559" s="3"/>
      <c r="LZE559" s="438"/>
      <c r="LZF559" s="3"/>
      <c r="LZG559" s="578"/>
      <c r="LZH559" s="3"/>
      <c r="LZI559" s="438"/>
      <c r="LZJ559" s="3"/>
      <c r="LZK559" s="578"/>
      <c r="LZL559" s="3"/>
      <c r="LZM559" s="438"/>
      <c r="LZN559" s="3"/>
      <c r="LZO559" s="578"/>
      <c r="LZP559" s="3"/>
      <c r="LZQ559" s="438"/>
      <c r="LZR559" s="3"/>
      <c r="LZS559" s="578"/>
      <c r="LZT559" s="3"/>
      <c r="LZU559" s="438"/>
      <c r="LZV559" s="3"/>
      <c r="LZW559" s="578"/>
      <c r="LZX559" s="3"/>
      <c r="LZY559" s="438"/>
      <c r="LZZ559" s="3"/>
      <c r="MAA559" s="578"/>
      <c r="MAB559" s="3"/>
      <c r="MAC559" s="438"/>
      <c r="MAD559" s="3"/>
      <c r="MAE559" s="578"/>
      <c r="MAF559" s="3"/>
      <c r="MAG559" s="438"/>
      <c r="MAH559" s="3"/>
      <c r="MAI559" s="578"/>
      <c r="MAJ559" s="3"/>
      <c r="MAK559" s="438"/>
      <c r="MAL559" s="3"/>
      <c r="MAM559" s="578"/>
      <c r="MAN559" s="3"/>
      <c r="MAO559" s="438"/>
      <c r="MAP559" s="3"/>
      <c r="MAQ559" s="578"/>
      <c r="MAR559" s="3"/>
      <c r="MAS559" s="438"/>
      <c r="MAT559" s="3"/>
      <c r="MAU559" s="578"/>
      <c r="MAV559" s="3"/>
      <c r="MAW559" s="438"/>
      <c r="MAX559" s="3"/>
      <c r="MAY559" s="578"/>
      <c r="MAZ559" s="3"/>
      <c r="MBA559" s="438"/>
      <c r="MBB559" s="3"/>
      <c r="MBC559" s="578"/>
      <c r="MBD559" s="3"/>
      <c r="MBE559" s="438"/>
      <c r="MBF559" s="3"/>
      <c r="MBG559" s="578"/>
      <c r="MBH559" s="3"/>
      <c r="MBI559" s="438"/>
      <c r="MBJ559" s="3"/>
      <c r="MBK559" s="578"/>
      <c r="MBL559" s="3"/>
      <c r="MBM559" s="438"/>
      <c r="MBN559" s="3"/>
      <c r="MBO559" s="578"/>
      <c r="MBP559" s="3"/>
      <c r="MBQ559" s="438"/>
      <c r="MBR559" s="3"/>
      <c r="MBS559" s="578"/>
      <c r="MBT559" s="3"/>
      <c r="MBU559" s="438"/>
      <c r="MBV559" s="3"/>
      <c r="MBW559" s="578"/>
      <c r="MBX559" s="3"/>
      <c r="MBY559" s="438"/>
      <c r="MBZ559" s="3"/>
      <c r="MCA559" s="578"/>
      <c r="MCB559" s="3"/>
      <c r="MCC559" s="438"/>
      <c r="MCD559" s="3"/>
      <c r="MCE559" s="578"/>
      <c r="MCF559" s="3"/>
      <c r="MCG559" s="438"/>
      <c r="MCH559" s="3"/>
      <c r="MCI559" s="578"/>
      <c r="MCJ559" s="3"/>
      <c r="MCK559" s="438"/>
      <c r="MCL559" s="3"/>
      <c r="MCM559" s="578"/>
      <c r="MCN559" s="3"/>
      <c r="MCO559" s="438"/>
      <c r="MCP559" s="3"/>
      <c r="MCQ559" s="578"/>
      <c r="MCR559" s="3"/>
      <c r="MCS559" s="438"/>
      <c r="MCT559" s="3"/>
      <c r="MCU559" s="578"/>
      <c r="MCV559" s="3"/>
      <c r="MCW559" s="438"/>
      <c r="MCX559" s="3"/>
      <c r="MCY559" s="578"/>
      <c r="MCZ559" s="3"/>
      <c r="MDA559" s="438"/>
      <c r="MDB559" s="3"/>
      <c r="MDC559" s="578"/>
      <c r="MDD559" s="3"/>
      <c r="MDE559" s="438"/>
      <c r="MDF559" s="3"/>
      <c r="MDG559" s="578"/>
      <c r="MDH559" s="3"/>
      <c r="MDI559" s="438"/>
      <c r="MDJ559" s="3"/>
      <c r="MDK559" s="578"/>
      <c r="MDL559" s="3"/>
      <c r="MDM559" s="438"/>
      <c r="MDN559" s="3"/>
      <c r="MDO559" s="578"/>
      <c r="MDP559" s="3"/>
      <c r="MDQ559" s="438"/>
      <c r="MDR559" s="3"/>
      <c r="MDS559" s="578"/>
      <c r="MDT559" s="3"/>
      <c r="MDU559" s="438"/>
      <c r="MDV559" s="3"/>
      <c r="MDW559" s="578"/>
      <c r="MDX559" s="3"/>
      <c r="MDY559" s="438"/>
      <c r="MDZ559" s="3"/>
      <c r="MEA559" s="578"/>
      <c r="MEB559" s="3"/>
      <c r="MEC559" s="438"/>
      <c r="MED559" s="3"/>
      <c r="MEE559" s="578"/>
      <c r="MEF559" s="3"/>
      <c r="MEG559" s="438"/>
      <c r="MEH559" s="3"/>
      <c r="MEI559" s="578"/>
      <c r="MEJ559" s="3"/>
      <c r="MEK559" s="438"/>
      <c r="MEL559" s="3"/>
      <c r="MEM559" s="578"/>
      <c r="MEN559" s="3"/>
      <c r="MEO559" s="438"/>
      <c r="MEP559" s="3"/>
      <c r="MEQ559" s="578"/>
      <c r="MER559" s="3"/>
      <c r="MES559" s="438"/>
      <c r="MET559" s="3"/>
      <c r="MEU559" s="578"/>
      <c r="MEV559" s="3"/>
      <c r="MEW559" s="438"/>
      <c r="MEX559" s="3"/>
      <c r="MEY559" s="578"/>
      <c r="MEZ559" s="3"/>
      <c r="MFA559" s="438"/>
      <c r="MFB559" s="3"/>
      <c r="MFC559" s="578"/>
      <c r="MFD559" s="3"/>
      <c r="MFE559" s="438"/>
      <c r="MFF559" s="3"/>
      <c r="MFG559" s="578"/>
      <c r="MFH559" s="3"/>
      <c r="MFI559" s="438"/>
      <c r="MFJ559" s="3"/>
      <c r="MFK559" s="578"/>
      <c r="MFL559" s="3"/>
      <c r="MFM559" s="438"/>
      <c r="MFN559" s="3"/>
      <c r="MFO559" s="578"/>
      <c r="MFP559" s="3"/>
      <c r="MFQ559" s="438"/>
      <c r="MFR559" s="3"/>
      <c r="MFS559" s="578"/>
      <c r="MFT559" s="3"/>
      <c r="MFU559" s="438"/>
      <c r="MFV559" s="3"/>
      <c r="MFW559" s="578"/>
      <c r="MFX559" s="3"/>
      <c r="MFY559" s="438"/>
      <c r="MFZ559" s="3"/>
      <c r="MGA559" s="578"/>
      <c r="MGB559" s="3"/>
      <c r="MGC559" s="438"/>
      <c r="MGD559" s="3"/>
      <c r="MGE559" s="578"/>
      <c r="MGF559" s="3"/>
      <c r="MGG559" s="438"/>
      <c r="MGH559" s="3"/>
      <c r="MGI559" s="578"/>
      <c r="MGJ559" s="3"/>
      <c r="MGK559" s="438"/>
      <c r="MGL559" s="3"/>
      <c r="MGM559" s="578"/>
      <c r="MGN559" s="3"/>
      <c r="MGO559" s="438"/>
      <c r="MGP559" s="3"/>
      <c r="MGQ559" s="578"/>
      <c r="MGR559" s="3"/>
      <c r="MGS559" s="438"/>
      <c r="MGT559" s="3"/>
      <c r="MGU559" s="578"/>
      <c r="MGV559" s="3"/>
      <c r="MGW559" s="438"/>
      <c r="MGX559" s="3"/>
      <c r="MGY559" s="578"/>
      <c r="MGZ559" s="3"/>
      <c r="MHA559" s="438"/>
      <c r="MHB559" s="3"/>
      <c r="MHC559" s="578"/>
      <c r="MHD559" s="3"/>
      <c r="MHE559" s="438"/>
      <c r="MHF559" s="3"/>
      <c r="MHG559" s="578"/>
      <c r="MHH559" s="3"/>
      <c r="MHI559" s="438"/>
      <c r="MHJ559" s="3"/>
      <c r="MHK559" s="578"/>
      <c r="MHL559" s="3"/>
      <c r="MHM559" s="438"/>
      <c r="MHN559" s="3"/>
      <c r="MHO559" s="578"/>
      <c r="MHP559" s="3"/>
      <c r="MHQ559" s="438"/>
      <c r="MHR559" s="3"/>
      <c r="MHS559" s="578"/>
      <c r="MHT559" s="3"/>
      <c r="MHU559" s="438"/>
      <c r="MHV559" s="3"/>
      <c r="MHW559" s="578"/>
      <c r="MHX559" s="3"/>
      <c r="MHY559" s="438"/>
      <c r="MHZ559" s="3"/>
      <c r="MIA559" s="578"/>
      <c r="MIB559" s="3"/>
      <c r="MIC559" s="438"/>
      <c r="MID559" s="3"/>
      <c r="MIE559" s="578"/>
      <c r="MIF559" s="3"/>
      <c r="MIG559" s="438"/>
      <c r="MIH559" s="3"/>
      <c r="MII559" s="578"/>
      <c r="MIJ559" s="3"/>
      <c r="MIK559" s="438"/>
      <c r="MIL559" s="3"/>
      <c r="MIM559" s="578"/>
      <c r="MIN559" s="3"/>
      <c r="MIO559" s="438"/>
      <c r="MIP559" s="3"/>
      <c r="MIQ559" s="578"/>
      <c r="MIR559" s="3"/>
      <c r="MIS559" s="438"/>
      <c r="MIT559" s="3"/>
      <c r="MIU559" s="578"/>
      <c r="MIV559" s="3"/>
      <c r="MIW559" s="438"/>
      <c r="MIX559" s="3"/>
      <c r="MIY559" s="578"/>
      <c r="MIZ559" s="3"/>
      <c r="MJA559" s="438"/>
      <c r="MJB559" s="3"/>
      <c r="MJC559" s="578"/>
      <c r="MJD559" s="3"/>
      <c r="MJE559" s="438"/>
      <c r="MJF559" s="3"/>
      <c r="MJG559" s="578"/>
      <c r="MJH559" s="3"/>
      <c r="MJI559" s="438"/>
      <c r="MJJ559" s="3"/>
      <c r="MJK559" s="578"/>
      <c r="MJL559" s="3"/>
      <c r="MJM559" s="438"/>
      <c r="MJN559" s="3"/>
      <c r="MJO559" s="578"/>
      <c r="MJP559" s="3"/>
      <c r="MJQ559" s="438"/>
      <c r="MJR559" s="3"/>
      <c r="MJS559" s="578"/>
      <c r="MJT559" s="3"/>
      <c r="MJU559" s="438"/>
      <c r="MJV559" s="3"/>
      <c r="MJW559" s="578"/>
      <c r="MJX559" s="3"/>
      <c r="MJY559" s="438"/>
      <c r="MJZ559" s="3"/>
      <c r="MKA559" s="578"/>
      <c r="MKB559" s="3"/>
      <c r="MKC559" s="438"/>
      <c r="MKD559" s="3"/>
      <c r="MKE559" s="578"/>
      <c r="MKF559" s="3"/>
      <c r="MKG559" s="438"/>
      <c r="MKH559" s="3"/>
      <c r="MKI559" s="578"/>
      <c r="MKJ559" s="3"/>
      <c r="MKK559" s="438"/>
      <c r="MKL559" s="3"/>
      <c r="MKM559" s="578"/>
      <c r="MKN559" s="3"/>
      <c r="MKO559" s="438"/>
      <c r="MKP559" s="3"/>
      <c r="MKQ559" s="578"/>
      <c r="MKR559" s="3"/>
      <c r="MKS559" s="438"/>
      <c r="MKT559" s="3"/>
      <c r="MKU559" s="578"/>
      <c r="MKV559" s="3"/>
      <c r="MKW559" s="438"/>
      <c r="MKX559" s="3"/>
      <c r="MKY559" s="578"/>
      <c r="MKZ559" s="3"/>
      <c r="MLA559" s="438"/>
      <c r="MLB559" s="3"/>
      <c r="MLC559" s="578"/>
      <c r="MLD559" s="3"/>
      <c r="MLE559" s="438"/>
      <c r="MLF559" s="3"/>
      <c r="MLG559" s="578"/>
      <c r="MLH559" s="3"/>
      <c r="MLI559" s="438"/>
      <c r="MLJ559" s="3"/>
      <c r="MLK559" s="578"/>
      <c r="MLL559" s="3"/>
      <c r="MLM559" s="438"/>
      <c r="MLN559" s="3"/>
      <c r="MLO559" s="578"/>
      <c r="MLP559" s="3"/>
      <c r="MLQ559" s="438"/>
      <c r="MLR559" s="3"/>
      <c r="MLS559" s="578"/>
      <c r="MLT559" s="3"/>
      <c r="MLU559" s="438"/>
      <c r="MLV559" s="3"/>
      <c r="MLW559" s="578"/>
      <c r="MLX559" s="3"/>
      <c r="MLY559" s="438"/>
      <c r="MLZ559" s="3"/>
      <c r="MMA559" s="578"/>
      <c r="MMB559" s="3"/>
      <c r="MMC559" s="438"/>
      <c r="MMD559" s="3"/>
      <c r="MME559" s="578"/>
      <c r="MMF559" s="3"/>
      <c r="MMG559" s="438"/>
      <c r="MMH559" s="3"/>
      <c r="MMI559" s="578"/>
      <c r="MMJ559" s="3"/>
      <c r="MMK559" s="438"/>
      <c r="MML559" s="3"/>
      <c r="MMM559" s="578"/>
      <c r="MMN559" s="3"/>
      <c r="MMO559" s="438"/>
      <c r="MMP559" s="3"/>
      <c r="MMQ559" s="578"/>
      <c r="MMR559" s="3"/>
      <c r="MMS559" s="438"/>
      <c r="MMT559" s="3"/>
      <c r="MMU559" s="578"/>
      <c r="MMV559" s="3"/>
      <c r="MMW559" s="438"/>
      <c r="MMX559" s="3"/>
      <c r="MMY559" s="578"/>
      <c r="MMZ559" s="3"/>
      <c r="MNA559" s="438"/>
      <c r="MNB559" s="3"/>
      <c r="MNC559" s="578"/>
      <c r="MND559" s="3"/>
      <c r="MNE559" s="438"/>
      <c r="MNF559" s="3"/>
      <c r="MNG559" s="578"/>
      <c r="MNH559" s="3"/>
      <c r="MNI559" s="438"/>
      <c r="MNJ559" s="3"/>
      <c r="MNK559" s="578"/>
      <c r="MNL559" s="3"/>
      <c r="MNM559" s="438"/>
      <c r="MNN559" s="3"/>
      <c r="MNO559" s="578"/>
      <c r="MNP559" s="3"/>
      <c r="MNQ559" s="438"/>
      <c r="MNR559" s="3"/>
      <c r="MNS559" s="578"/>
      <c r="MNT559" s="3"/>
      <c r="MNU559" s="438"/>
      <c r="MNV559" s="3"/>
      <c r="MNW559" s="578"/>
      <c r="MNX559" s="3"/>
      <c r="MNY559" s="438"/>
      <c r="MNZ559" s="3"/>
      <c r="MOA559" s="578"/>
      <c r="MOB559" s="3"/>
      <c r="MOC559" s="438"/>
      <c r="MOD559" s="3"/>
      <c r="MOE559" s="578"/>
      <c r="MOF559" s="3"/>
      <c r="MOG559" s="438"/>
      <c r="MOH559" s="3"/>
      <c r="MOI559" s="578"/>
      <c r="MOJ559" s="3"/>
      <c r="MOK559" s="438"/>
      <c r="MOL559" s="3"/>
      <c r="MOM559" s="578"/>
      <c r="MON559" s="3"/>
      <c r="MOO559" s="438"/>
      <c r="MOP559" s="3"/>
      <c r="MOQ559" s="578"/>
      <c r="MOR559" s="3"/>
      <c r="MOS559" s="438"/>
      <c r="MOT559" s="3"/>
      <c r="MOU559" s="578"/>
      <c r="MOV559" s="3"/>
      <c r="MOW559" s="438"/>
      <c r="MOX559" s="3"/>
      <c r="MOY559" s="578"/>
      <c r="MOZ559" s="3"/>
      <c r="MPA559" s="438"/>
      <c r="MPB559" s="3"/>
      <c r="MPC559" s="578"/>
      <c r="MPD559" s="3"/>
      <c r="MPE559" s="438"/>
      <c r="MPF559" s="3"/>
      <c r="MPG559" s="578"/>
      <c r="MPH559" s="3"/>
      <c r="MPI559" s="438"/>
      <c r="MPJ559" s="3"/>
      <c r="MPK559" s="578"/>
      <c r="MPL559" s="3"/>
      <c r="MPM559" s="438"/>
      <c r="MPN559" s="3"/>
      <c r="MPO559" s="578"/>
      <c r="MPP559" s="3"/>
      <c r="MPQ559" s="438"/>
      <c r="MPR559" s="3"/>
      <c r="MPS559" s="578"/>
      <c r="MPT559" s="3"/>
      <c r="MPU559" s="438"/>
      <c r="MPV559" s="3"/>
      <c r="MPW559" s="578"/>
      <c r="MPX559" s="3"/>
      <c r="MPY559" s="438"/>
      <c r="MPZ559" s="3"/>
      <c r="MQA559" s="578"/>
      <c r="MQB559" s="3"/>
      <c r="MQC559" s="438"/>
      <c r="MQD559" s="3"/>
      <c r="MQE559" s="578"/>
      <c r="MQF559" s="3"/>
      <c r="MQG559" s="438"/>
      <c r="MQH559" s="3"/>
      <c r="MQI559" s="578"/>
      <c r="MQJ559" s="3"/>
      <c r="MQK559" s="438"/>
      <c r="MQL559" s="3"/>
      <c r="MQM559" s="578"/>
      <c r="MQN559" s="3"/>
      <c r="MQO559" s="438"/>
      <c r="MQP559" s="3"/>
      <c r="MQQ559" s="578"/>
      <c r="MQR559" s="3"/>
      <c r="MQS559" s="438"/>
      <c r="MQT559" s="3"/>
      <c r="MQU559" s="578"/>
      <c r="MQV559" s="3"/>
      <c r="MQW559" s="438"/>
      <c r="MQX559" s="3"/>
      <c r="MQY559" s="578"/>
      <c r="MQZ559" s="3"/>
      <c r="MRA559" s="438"/>
      <c r="MRB559" s="3"/>
      <c r="MRC559" s="578"/>
      <c r="MRD559" s="3"/>
      <c r="MRE559" s="438"/>
      <c r="MRF559" s="3"/>
      <c r="MRG559" s="578"/>
      <c r="MRH559" s="3"/>
      <c r="MRI559" s="438"/>
      <c r="MRJ559" s="3"/>
      <c r="MRK559" s="578"/>
      <c r="MRL559" s="3"/>
      <c r="MRM559" s="438"/>
      <c r="MRN559" s="3"/>
      <c r="MRO559" s="578"/>
      <c r="MRP559" s="3"/>
      <c r="MRQ559" s="438"/>
      <c r="MRR559" s="3"/>
      <c r="MRS559" s="578"/>
      <c r="MRT559" s="3"/>
      <c r="MRU559" s="438"/>
      <c r="MRV559" s="3"/>
      <c r="MRW559" s="578"/>
      <c r="MRX559" s="3"/>
      <c r="MRY559" s="438"/>
      <c r="MRZ559" s="3"/>
      <c r="MSA559" s="578"/>
      <c r="MSB559" s="3"/>
      <c r="MSC559" s="438"/>
      <c r="MSD559" s="3"/>
      <c r="MSE559" s="578"/>
      <c r="MSF559" s="3"/>
      <c r="MSG559" s="438"/>
      <c r="MSH559" s="3"/>
      <c r="MSI559" s="578"/>
      <c r="MSJ559" s="3"/>
      <c r="MSK559" s="438"/>
      <c r="MSL559" s="3"/>
      <c r="MSM559" s="578"/>
      <c r="MSN559" s="3"/>
      <c r="MSO559" s="438"/>
      <c r="MSP559" s="3"/>
      <c r="MSQ559" s="578"/>
      <c r="MSR559" s="3"/>
      <c r="MSS559" s="438"/>
      <c r="MST559" s="3"/>
      <c r="MSU559" s="578"/>
      <c r="MSV559" s="3"/>
      <c r="MSW559" s="438"/>
      <c r="MSX559" s="3"/>
      <c r="MSY559" s="578"/>
      <c r="MSZ559" s="3"/>
      <c r="MTA559" s="438"/>
      <c r="MTB559" s="3"/>
      <c r="MTC559" s="578"/>
      <c r="MTD559" s="3"/>
      <c r="MTE559" s="438"/>
      <c r="MTF559" s="3"/>
      <c r="MTG559" s="578"/>
      <c r="MTH559" s="3"/>
      <c r="MTI559" s="438"/>
      <c r="MTJ559" s="3"/>
      <c r="MTK559" s="578"/>
      <c r="MTL559" s="3"/>
      <c r="MTM559" s="438"/>
      <c r="MTN559" s="3"/>
      <c r="MTO559" s="578"/>
      <c r="MTP559" s="3"/>
      <c r="MTQ559" s="438"/>
      <c r="MTR559" s="3"/>
      <c r="MTS559" s="578"/>
      <c r="MTT559" s="3"/>
      <c r="MTU559" s="438"/>
      <c r="MTV559" s="3"/>
      <c r="MTW559" s="578"/>
      <c r="MTX559" s="3"/>
      <c r="MTY559" s="438"/>
      <c r="MTZ559" s="3"/>
      <c r="MUA559" s="578"/>
      <c r="MUB559" s="3"/>
      <c r="MUC559" s="438"/>
      <c r="MUD559" s="3"/>
      <c r="MUE559" s="578"/>
      <c r="MUF559" s="3"/>
      <c r="MUG559" s="438"/>
      <c r="MUH559" s="3"/>
      <c r="MUI559" s="578"/>
      <c r="MUJ559" s="3"/>
      <c r="MUK559" s="438"/>
      <c r="MUL559" s="3"/>
      <c r="MUM559" s="578"/>
      <c r="MUN559" s="3"/>
      <c r="MUO559" s="438"/>
      <c r="MUP559" s="3"/>
      <c r="MUQ559" s="578"/>
      <c r="MUR559" s="3"/>
      <c r="MUS559" s="438"/>
      <c r="MUT559" s="3"/>
      <c r="MUU559" s="578"/>
      <c r="MUV559" s="3"/>
      <c r="MUW559" s="438"/>
      <c r="MUX559" s="3"/>
      <c r="MUY559" s="578"/>
      <c r="MUZ559" s="3"/>
      <c r="MVA559" s="438"/>
      <c r="MVB559" s="3"/>
      <c r="MVC559" s="578"/>
      <c r="MVD559" s="3"/>
      <c r="MVE559" s="438"/>
      <c r="MVF559" s="3"/>
      <c r="MVG559" s="578"/>
      <c r="MVH559" s="3"/>
      <c r="MVI559" s="438"/>
      <c r="MVJ559" s="3"/>
      <c r="MVK559" s="578"/>
      <c r="MVL559" s="3"/>
      <c r="MVM559" s="438"/>
      <c r="MVN559" s="3"/>
      <c r="MVO559" s="578"/>
      <c r="MVP559" s="3"/>
      <c r="MVQ559" s="438"/>
      <c r="MVR559" s="3"/>
      <c r="MVS559" s="578"/>
      <c r="MVT559" s="3"/>
      <c r="MVU559" s="438"/>
      <c r="MVV559" s="3"/>
      <c r="MVW559" s="578"/>
      <c r="MVX559" s="3"/>
      <c r="MVY559" s="438"/>
      <c r="MVZ559" s="3"/>
      <c r="MWA559" s="578"/>
      <c r="MWB559" s="3"/>
      <c r="MWC559" s="438"/>
      <c r="MWD559" s="3"/>
      <c r="MWE559" s="578"/>
      <c r="MWF559" s="3"/>
      <c r="MWG559" s="438"/>
      <c r="MWH559" s="3"/>
      <c r="MWI559" s="578"/>
      <c r="MWJ559" s="3"/>
      <c r="MWK559" s="438"/>
      <c r="MWL559" s="3"/>
      <c r="MWM559" s="578"/>
      <c r="MWN559" s="3"/>
      <c r="MWO559" s="438"/>
      <c r="MWP559" s="3"/>
      <c r="MWQ559" s="578"/>
      <c r="MWR559" s="3"/>
      <c r="MWS559" s="438"/>
      <c r="MWT559" s="3"/>
      <c r="MWU559" s="578"/>
      <c r="MWV559" s="3"/>
      <c r="MWW559" s="438"/>
      <c r="MWX559" s="3"/>
      <c r="MWY559" s="578"/>
      <c r="MWZ559" s="3"/>
      <c r="MXA559" s="438"/>
      <c r="MXB559" s="3"/>
      <c r="MXC559" s="578"/>
      <c r="MXD559" s="3"/>
      <c r="MXE559" s="438"/>
      <c r="MXF559" s="3"/>
      <c r="MXG559" s="578"/>
      <c r="MXH559" s="3"/>
      <c r="MXI559" s="438"/>
      <c r="MXJ559" s="3"/>
      <c r="MXK559" s="578"/>
      <c r="MXL559" s="3"/>
      <c r="MXM559" s="438"/>
      <c r="MXN559" s="3"/>
      <c r="MXO559" s="578"/>
      <c r="MXP559" s="3"/>
      <c r="MXQ559" s="438"/>
      <c r="MXR559" s="3"/>
      <c r="MXS559" s="578"/>
      <c r="MXT559" s="3"/>
      <c r="MXU559" s="438"/>
      <c r="MXV559" s="3"/>
      <c r="MXW559" s="578"/>
      <c r="MXX559" s="3"/>
      <c r="MXY559" s="438"/>
      <c r="MXZ559" s="3"/>
      <c r="MYA559" s="578"/>
      <c r="MYB559" s="3"/>
      <c r="MYC559" s="438"/>
      <c r="MYD559" s="3"/>
      <c r="MYE559" s="578"/>
      <c r="MYF559" s="3"/>
      <c r="MYG559" s="438"/>
      <c r="MYH559" s="3"/>
      <c r="MYI559" s="578"/>
      <c r="MYJ559" s="3"/>
      <c r="MYK559" s="438"/>
      <c r="MYL559" s="3"/>
      <c r="MYM559" s="578"/>
      <c r="MYN559" s="3"/>
      <c r="MYO559" s="438"/>
      <c r="MYP559" s="3"/>
      <c r="MYQ559" s="578"/>
      <c r="MYR559" s="3"/>
      <c r="MYS559" s="438"/>
      <c r="MYT559" s="3"/>
      <c r="MYU559" s="578"/>
      <c r="MYV559" s="3"/>
      <c r="MYW559" s="438"/>
      <c r="MYX559" s="3"/>
      <c r="MYY559" s="578"/>
      <c r="MYZ559" s="3"/>
      <c r="MZA559" s="438"/>
      <c r="MZB559" s="3"/>
      <c r="MZC559" s="578"/>
      <c r="MZD559" s="3"/>
      <c r="MZE559" s="438"/>
      <c r="MZF559" s="3"/>
      <c r="MZG559" s="578"/>
      <c r="MZH559" s="3"/>
      <c r="MZI559" s="438"/>
      <c r="MZJ559" s="3"/>
      <c r="MZK559" s="578"/>
      <c r="MZL559" s="3"/>
      <c r="MZM559" s="438"/>
      <c r="MZN559" s="3"/>
      <c r="MZO559" s="578"/>
      <c r="MZP559" s="3"/>
      <c r="MZQ559" s="438"/>
      <c r="MZR559" s="3"/>
      <c r="MZS559" s="578"/>
      <c r="MZT559" s="3"/>
      <c r="MZU559" s="438"/>
      <c r="MZV559" s="3"/>
      <c r="MZW559" s="578"/>
      <c r="MZX559" s="3"/>
      <c r="MZY559" s="438"/>
      <c r="MZZ559" s="3"/>
      <c r="NAA559" s="578"/>
      <c r="NAB559" s="3"/>
      <c r="NAC559" s="438"/>
      <c r="NAD559" s="3"/>
      <c r="NAE559" s="578"/>
      <c r="NAF559" s="3"/>
      <c r="NAG559" s="438"/>
      <c r="NAH559" s="3"/>
      <c r="NAI559" s="578"/>
      <c r="NAJ559" s="3"/>
      <c r="NAK559" s="438"/>
      <c r="NAL559" s="3"/>
      <c r="NAM559" s="578"/>
      <c r="NAN559" s="3"/>
      <c r="NAO559" s="438"/>
      <c r="NAP559" s="3"/>
      <c r="NAQ559" s="578"/>
      <c r="NAR559" s="3"/>
      <c r="NAS559" s="438"/>
      <c r="NAT559" s="3"/>
      <c r="NAU559" s="578"/>
      <c r="NAV559" s="3"/>
      <c r="NAW559" s="438"/>
      <c r="NAX559" s="3"/>
      <c r="NAY559" s="578"/>
      <c r="NAZ559" s="3"/>
      <c r="NBA559" s="438"/>
      <c r="NBB559" s="3"/>
      <c r="NBC559" s="578"/>
      <c r="NBD559" s="3"/>
      <c r="NBE559" s="438"/>
      <c r="NBF559" s="3"/>
      <c r="NBG559" s="578"/>
      <c r="NBH559" s="3"/>
      <c r="NBI559" s="438"/>
      <c r="NBJ559" s="3"/>
      <c r="NBK559" s="578"/>
      <c r="NBL559" s="3"/>
      <c r="NBM559" s="438"/>
      <c r="NBN559" s="3"/>
      <c r="NBO559" s="578"/>
      <c r="NBP559" s="3"/>
      <c r="NBQ559" s="438"/>
      <c r="NBR559" s="3"/>
      <c r="NBS559" s="578"/>
      <c r="NBT559" s="3"/>
      <c r="NBU559" s="438"/>
      <c r="NBV559" s="3"/>
      <c r="NBW559" s="578"/>
      <c r="NBX559" s="3"/>
      <c r="NBY559" s="438"/>
      <c r="NBZ559" s="3"/>
      <c r="NCA559" s="578"/>
      <c r="NCB559" s="3"/>
      <c r="NCC559" s="438"/>
      <c r="NCD559" s="3"/>
      <c r="NCE559" s="578"/>
      <c r="NCF559" s="3"/>
      <c r="NCG559" s="438"/>
      <c r="NCH559" s="3"/>
      <c r="NCI559" s="578"/>
      <c r="NCJ559" s="3"/>
      <c r="NCK559" s="438"/>
      <c r="NCL559" s="3"/>
      <c r="NCM559" s="578"/>
      <c r="NCN559" s="3"/>
      <c r="NCO559" s="438"/>
      <c r="NCP559" s="3"/>
      <c r="NCQ559" s="578"/>
      <c r="NCR559" s="3"/>
      <c r="NCS559" s="438"/>
      <c r="NCT559" s="3"/>
      <c r="NCU559" s="578"/>
      <c r="NCV559" s="3"/>
      <c r="NCW559" s="438"/>
      <c r="NCX559" s="3"/>
      <c r="NCY559" s="578"/>
      <c r="NCZ559" s="3"/>
      <c r="NDA559" s="438"/>
      <c r="NDB559" s="3"/>
      <c r="NDC559" s="578"/>
      <c r="NDD559" s="3"/>
      <c r="NDE559" s="438"/>
      <c r="NDF559" s="3"/>
      <c r="NDG559" s="578"/>
      <c r="NDH559" s="3"/>
      <c r="NDI559" s="438"/>
      <c r="NDJ559" s="3"/>
      <c r="NDK559" s="578"/>
      <c r="NDL559" s="3"/>
      <c r="NDM559" s="438"/>
      <c r="NDN559" s="3"/>
      <c r="NDO559" s="578"/>
      <c r="NDP559" s="3"/>
      <c r="NDQ559" s="438"/>
      <c r="NDR559" s="3"/>
      <c r="NDS559" s="578"/>
      <c r="NDT559" s="3"/>
      <c r="NDU559" s="438"/>
      <c r="NDV559" s="3"/>
      <c r="NDW559" s="578"/>
      <c r="NDX559" s="3"/>
      <c r="NDY559" s="438"/>
      <c r="NDZ559" s="3"/>
      <c r="NEA559" s="578"/>
      <c r="NEB559" s="3"/>
      <c r="NEC559" s="438"/>
      <c r="NED559" s="3"/>
      <c r="NEE559" s="578"/>
      <c r="NEF559" s="3"/>
      <c r="NEG559" s="438"/>
      <c r="NEH559" s="3"/>
      <c r="NEI559" s="578"/>
      <c r="NEJ559" s="3"/>
      <c r="NEK559" s="438"/>
      <c r="NEL559" s="3"/>
      <c r="NEM559" s="578"/>
      <c r="NEN559" s="3"/>
      <c r="NEO559" s="438"/>
      <c r="NEP559" s="3"/>
      <c r="NEQ559" s="578"/>
      <c r="NER559" s="3"/>
      <c r="NES559" s="438"/>
      <c r="NET559" s="3"/>
      <c r="NEU559" s="578"/>
      <c r="NEV559" s="3"/>
      <c r="NEW559" s="438"/>
      <c r="NEX559" s="3"/>
      <c r="NEY559" s="578"/>
      <c r="NEZ559" s="3"/>
      <c r="NFA559" s="438"/>
      <c r="NFB559" s="3"/>
      <c r="NFC559" s="578"/>
      <c r="NFD559" s="3"/>
      <c r="NFE559" s="438"/>
      <c r="NFF559" s="3"/>
      <c r="NFG559" s="578"/>
      <c r="NFH559" s="3"/>
      <c r="NFI559" s="438"/>
      <c r="NFJ559" s="3"/>
      <c r="NFK559" s="578"/>
      <c r="NFL559" s="3"/>
      <c r="NFM559" s="438"/>
      <c r="NFN559" s="3"/>
      <c r="NFO559" s="578"/>
      <c r="NFP559" s="3"/>
      <c r="NFQ559" s="438"/>
      <c r="NFR559" s="3"/>
      <c r="NFS559" s="578"/>
      <c r="NFT559" s="3"/>
      <c r="NFU559" s="438"/>
      <c r="NFV559" s="3"/>
      <c r="NFW559" s="578"/>
      <c r="NFX559" s="3"/>
      <c r="NFY559" s="438"/>
      <c r="NFZ559" s="3"/>
      <c r="NGA559" s="578"/>
      <c r="NGB559" s="3"/>
      <c r="NGC559" s="438"/>
      <c r="NGD559" s="3"/>
      <c r="NGE559" s="578"/>
      <c r="NGF559" s="3"/>
      <c r="NGG559" s="438"/>
      <c r="NGH559" s="3"/>
      <c r="NGI559" s="578"/>
      <c r="NGJ559" s="3"/>
      <c r="NGK559" s="438"/>
      <c r="NGL559" s="3"/>
      <c r="NGM559" s="578"/>
      <c r="NGN559" s="3"/>
      <c r="NGO559" s="438"/>
      <c r="NGP559" s="3"/>
      <c r="NGQ559" s="578"/>
      <c r="NGR559" s="3"/>
      <c r="NGS559" s="438"/>
      <c r="NGT559" s="3"/>
      <c r="NGU559" s="578"/>
      <c r="NGV559" s="3"/>
      <c r="NGW559" s="438"/>
      <c r="NGX559" s="3"/>
      <c r="NGY559" s="578"/>
      <c r="NGZ559" s="3"/>
      <c r="NHA559" s="438"/>
      <c r="NHB559" s="3"/>
      <c r="NHC559" s="578"/>
      <c r="NHD559" s="3"/>
      <c r="NHE559" s="438"/>
      <c r="NHF559" s="3"/>
      <c r="NHG559" s="578"/>
      <c r="NHH559" s="3"/>
      <c r="NHI559" s="438"/>
      <c r="NHJ559" s="3"/>
      <c r="NHK559" s="578"/>
      <c r="NHL559" s="3"/>
      <c r="NHM559" s="438"/>
      <c r="NHN559" s="3"/>
      <c r="NHO559" s="578"/>
      <c r="NHP559" s="3"/>
      <c r="NHQ559" s="438"/>
      <c r="NHR559" s="3"/>
      <c r="NHS559" s="578"/>
      <c r="NHT559" s="3"/>
      <c r="NHU559" s="438"/>
      <c r="NHV559" s="3"/>
      <c r="NHW559" s="578"/>
      <c r="NHX559" s="3"/>
      <c r="NHY559" s="438"/>
      <c r="NHZ559" s="3"/>
      <c r="NIA559" s="578"/>
      <c r="NIB559" s="3"/>
      <c r="NIC559" s="438"/>
      <c r="NID559" s="3"/>
      <c r="NIE559" s="578"/>
      <c r="NIF559" s="3"/>
      <c r="NIG559" s="438"/>
      <c r="NIH559" s="3"/>
      <c r="NII559" s="578"/>
      <c r="NIJ559" s="3"/>
      <c r="NIK559" s="438"/>
      <c r="NIL559" s="3"/>
      <c r="NIM559" s="578"/>
      <c r="NIN559" s="3"/>
      <c r="NIO559" s="438"/>
      <c r="NIP559" s="3"/>
      <c r="NIQ559" s="578"/>
      <c r="NIR559" s="3"/>
      <c r="NIS559" s="438"/>
      <c r="NIT559" s="3"/>
      <c r="NIU559" s="578"/>
      <c r="NIV559" s="3"/>
      <c r="NIW559" s="438"/>
      <c r="NIX559" s="3"/>
      <c r="NIY559" s="578"/>
      <c r="NIZ559" s="3"/>
      <c r="NJA559" s="438"/>
      <c r="NJB559" s="3"/>
      <c r="NJC559" s="578"/>
      <c r="NJD559" s="3"/>
      <c r="NJE559" s="438"/>
      <c r="NJF559" s="3"/>
      <c r="NJG559" s="578"/>
      <c r="NJH559" s="3"/>
      <c r="NJI559" s="438"/>
      <c r="NJJ559" s="3"/>
      <c r="NJK559" s="578"/>
      <c r="NJL559" s="3"/>
      <c r="NJM559" s="438"/>
      <c r="NJN559" s="3"/>
      <c r="NJO559" s="578"/>
      <c r="NJP559" s="3"/>
      <c r="NJQ559" s="438"/>
      <c r="NJR559" s="3"/>
      <c r="NJS559" s="578"/>
      <c r="NJT559" s="3"/>
      <c r="NJU559" s="438"/>
      <c r="NJV559" s="3"/>
      <c r="NJW559" s="578"/>
      <c r="NJX559" s="3"/>
      <c r="NJY559" s="438"/>
      <c r="NJZ559" s="3"/>
      <c r="NKA559" s="578"/>
      <c r="NKB559" s="3"/>
      <c r="NKC559" s="438"/>
      <c r="NKD559" s="3"/>
      <c r="NKE559" s="578"/>
      <c r="NKF559" s="3"/>
      <c r="NKG559" s="438"/>
      <c r="NKH559" s="3"/>
      <c r="NKI559" s="578"/>
      <c r="NKJ559" s="3"/>
      <c r="NKK559" s="438"/>
      <c r="NKL559" s="3"/>
      <c r="NKM559" s="578"/>
      <c r="NKN559" s="3"/>
      <c r="NKO559" s="438"/>
      <c r="NKP559" s="3"/>
      <c r="NKQ559" s="578"/>
      <c r="NKR559" s="3"/>
      <c r="NKS559" s="438"/>
      <c r="NKT559" s="3"/>
      <c r="NKU559" s="578"/>
      <c r="NKV559" s="3"/>
      <c r="NKW559" s="438"/>
      <c r="NKX559" s="3"/>
      <c r="NKY559" s="578"/>
      <c r="NKZ559" s="3"/>
      <c r="NLA559" s="438"/>
      <c r="NLB559" s="3"/>
      <c r="NLC559" s="578"/>
      <c r="NLD559" s="3"/>
      <c r="NLE559" s="438"/>
      <c r="NLF559" s="3"/>
      <c r="NLG559" s="578"/>
      <c r="NLH559" s="3"/>
      <c r="NLI559" s="438"/>
      <c r="NLJ559" s="3"/>
      <c r="NLK559" s="578"/>
      <c r="NLL559" s="3"/>
      <c r="NLM559" s="438"/>
      <c r="NLN559" s="3"/>
      <c r="NLO559" s="578"/>
      <c r="NLP559" s="3"/>
      <c r="NLQ559" s="438"/>
      <c r="NLR559" s="3"/>
      <c r="NLS559" s="578"/>
      <c r="NLT559" s="3"/>
      <c r="NLU559" s="438"/>
      <c r="NLV559" s="3"/>
      <c r="NLW559" s="578"/>
      <c r="NLX559" s="3"/>
      <c r="NLY559" s="438"/>
      <c r="NLZ559" s="3"/>
      <c r="NMA559" s="578"/>
      <c r="NMB559" s="3"/>
      <c r="NMC559" s="438"/>
      <c r="NMD559" s="3"/>
      <c r="NME559" s="578"/>
      <c r="NMF559" s="3"/>
      <c r="NMG559" s="438"/>
      <c r="NMH559" s="3"/>
      <c r="NMI559" s="578"/>
      <c r="NMJ559" s="3"/>
      <c r="NMK559" s="438"/>
      <c r="NML559" s="3"/>
      <c r="NMM559" s="578"/>
      <c r="NMN559" s="3"/>
      <c r="NMO559" s="438"/>
      <c r="NMP559" s="3"/>
      <c r="NMQ559" s="578"/>
      <c r="NMR559" s="3"/>
      <c r="NMS559" s="438"/>
      <c r="NMT559" s="3"/>
      <c r="NMU559" s="578"/>
      <c r="NMV559" s="3"/>
      <c r="NMW559" s="438"/>
      <c r="NMX559" s="3"/>
      <c r="NMY559" s="578"/>
      <c r="NMZ559" s="3"/>
      <c r="NNA559" s="438"/>
      <c r="NNB559" s="3"/>
      <c r="NNC559" s="578"/>
      <c r="NND559" s="3"/>
      <c r="NNE559" s="438"/>
      <c r="NNF559" s="3"/>
      <c r="NNG559" s="578"/>
      <c r="NNH559" s="3"/>
      <c r="NNI559" s="438"/>
      <c r="NNJ559" s="3"/>
      <c r="NNK559" s="578"/>
      <c r="NNL559" s="3"/>
      <c r="NNM559" s="438"/>
      <c r="NNN559" s="3"/>
      <c r="NNO559" s="578"/>
      <c r="NNP559" s="3"/>
      <c r="NNQ559" s="438"/>
      <c r="NNR559" s="3"/>
      <c r="NNS559" s="578"/>
      <c r="NNT559" s="3"/>
      <c r="NNU559" s="438"/>
      <c r="NNV559" s="3"/>
      <c r="NNW559" s="578"/>
      <c r="NNX559" s="3"/>
      <c r="NNY559" s="438"/>
      <c r="NNZ559" s="3"/>
      <c r="NOA559" s="578"/>
      <c r="NOB559" s="3"/>
      <c r="NOC559" s="438"/>
      <c r="NOD559" s="3"/>
      <c r="NOE559" s="578"/>
      <c r="NOF559" s="3"/>
      <c r="NOG559" s="438"/>
      <c r="NOH559" s="3"/>
      <c r="NOI559" s="578"/>
      <c r="NOJ559" s="3"/>
      <c r="NOK559" s="438"/>
      <c r="NOL559" s="3"/>
      <c r="NOM559" s="578"/>
      <c r="NON559" s="3"/>
      <c r="NOO559" s="438"/>
      <c r="NOP559" s="3"/>
      <c r="NOQ559" s="578"/>
      <c r="NOR559" s="3"/>
      <c r="NOS559" s="438"/>
      <c r="NOT559" s="3"/>
      <c r="NOU559" s="578"/>
      <c r="NOV559" s="3"/>
      <c r="NOW559" s="438"/>
      <c r="NOX559" s="3"/>
      <c r="NOY559" s="578"/>
      <c r="NOZ559" s="3"/>
      <c r="NPA559" s="438"/>
      <c r="NPB559" s="3"/>
      <c r="NPC559" s="578"/>
      <c r="NPD559" s="3"/>
      <c r="NPE559" s="438"/>
      <c r="NPF559" s="3"/>
      <c r="NPG559" s="578"/>
      <c r="NPH559" s="3"/>
      <c r="NPI559" s="438"/>
      <c r="NPJ559" s="3"/>
      <c r="NPK559" s="578"/>
      <c r="NPL559" s="3"/>
      <c r="NPM559" s="438"/>
      <c r="NPN559" s="3"/>
      <c r="NPO559" s="578"/>
      <c r="NPP559" s="3"/>
      <c r="NPQ559" s="438"/>
      <c r="NPR559" s="3"/>
      <c r="NPS559" s="578"/>
      <c r="NPT559" s="3"/>
      <c r="NPU559" s="438"/>
      <c r="NPV559" s="3"/>
      <c r="NPW559" s="578"/>
      <c r="NPX559" s="3"/>
      <c r="NPY559" s="438"/>
      <c r="NPZ559" s="3"/>
      <c r="NQA559" s="578"/>
      <c r="NQB559" s="3"/>
      <c r="NQC559" s="438"/>
      <c r="NQD559" s="3"/>
      <c r="NQE559" s="578"/>
      <c r="NQF559" s="3"/>
      <c r="NQG559" s="438"/>
      <c r="NQH559" s="3"/>
      <c r="NQI559" s="578"/>
      <c r="NQJ559" s="3"/>
      <c r="NQK559" s="438"/>
      <c r="NQL559" s="3"/>
      <c r="NQM559" s="578"/>
      <c r="NQN559" s="3"/>
      <c r="NQO559" s="438"/>
      <c r="NQP559" s="3"/>
      <c r="NQQ559" s="578"/>
      <c r="NQR559" s="3"/>
      <c r="NQS559" s="438"/>
      <c r="NQT559" s="3"/>
      <c r="NQU559" s="578"/>
      <c r="NQV559" s="3"/>
      <c r="NQW559" s="438"/>
      <c r="NQX559" s="3"/>
      <c r="NQY559" s="578"/>
      <c r="NQZ559" s="3"/>
      <c r="NRA559" s="438"/>
      <c r="NRB559" s="3"/>
      <c r="NRC559" s="578"/>
      <c r="NRD559" s="3"/>
      <c r="NRE559" s="438"/>
      <c r="NRF559" s="3"/>
      <c r="NRG559" s="578"/>
      <c r="NRH559" s="3"/>
      <c r="NRI559" s="438"/>
      <c r="NRJ559" s="3"/>
      <c r="NRK559" s="578"/>
      <c r="NRL559" s="3"/>
      <c r="NRM559" s="438"/>
      <c r="NRN559" s="3"/>
      <c r="NRO559" s="578"/>
      <c r="NRP559" s="3"/>
      <c r="NRQ559" s="438"/>
      <c r="NRR559" s="3"/>
      <c r="NRS559" s="578"/>
      <c r="NRT559" s="3"/>
      <c r="NRU559" s="438"/>
      <c r="NRV559" s="3"/>
      <c r="NRW559" s="578"/>
      <c r="NRX559" s="3"/>
      <c r="NRY559" s="438"/>
      <c r="NRZ559" s="3"/>
      <c r="NSA559" s="578"/>
      <c r="NSB559" s="3"/>
      <c r="NSC559" s="438"/>
      <c r="NSD559" s="3"/>
      <c r="NSE559" s="578"/>
      <c r="NSF559" s="3"/>
      <c r="NSG559" s="438"/>
      <c r="NSH559" s="3"/>
      <c r="NSI559" s="578"/>
      <c r="NSJ559" s="3"/>
      <c r="NSK559" s="438"/>
      <c r="NSL559" s="3"/>
      <c r="NSM559" s="578"/>
      <c r="NSN559" s="3"/>
      <c r="NSO559" s="438"/>
      <c r="NSP559" s="3"/>
      <c r="NSQ559" s="578"/>
      <c r="NSR559" s="3"/>
      <c r="NSS559" s="438"/>
      <c r="NST559" s="3"/>
      <c r="NSU559" s="578"/>
      <c r="NSV559" s="3"/>
      <c r="NSW559" s="438"/>
      <c r="NSX559" s="3"/>
      <c r="NSY559" s="578"/>
      <c r="NSZ559" s="3"/>
      <c r="NTA559" s="438"/>
      <c r="NTB559" s="3"/>
      <c r="NTC559" s="578"/>
      <c r="NTD559" s="3"/>
      <c r="NTE559" s="438"/>
      <c r="NTF559" s="3"/>
      <c r="NTG559" s="578"/>
      <c r="NTH559" s="3"/>
      <c r="NTI559" s="438"/>
      <c r="NTJ559" s="3"/>
      <c r="NTK559" s="578"/>
      <c r="NTL559" s="3"/>
      <c r="NTM559" s="438"/>
      <c r="NTN559" s="3"/>
      <c r="NTO559" s="578"/>
      <c r="NTP559" s="3"/>
      <c r="NTQ559" s="438"/>
      <c r="NTR559" s="3"/>
      <c r="NTS559" s="578"/>
      <c r="NTT559" s="3"/>
      <c r="NTU559" s="438"/>
      <c r="NTV559" s="3"/>
      <c r="NTW559" s="578"/>
      <c r="NTX559" s="3"/>
      <c r="NTY559" s="438"/>
      <c r="NTZ559" s="3"/>
      <c r="NUA559" s="578"/>
      <c r="NUB559" s="3"/>
      <c r="NUC559" s="438"/>
      <c r="NUD559" s="3"/>
      <c r="NUE559" s="578"/>
      <c r="NUF559" s="3"/>
      <c r="NUG559" s="438"/>
      <c r="NUH559" s="3"/>
      <c r="NUI559" s="578"/>
      <c r="NUJ559" s="3"/>
      <c r="NUK559" s="438"/>
      <c r="NUL559" s="3"/>
      <c r="NUM559" s="578"/>
      <c r="NUN559" s="3"/>
      <c r="NUO559" s="438"/>
      <c r="NUP559" s="3"/>
      <c r="NUQ559" s="578"/>
      <c r="NUR559" s="3"/>
      <c r="NUS559" s="438"/>
      <c r="NUT559" s="3"/>
      <c r="NUU559" s="578"/>
      <c r="NUV559" s="3"/>
      <c r="NUW559" s="438"/>
      <c r="NUX559" s="3"/>
      <c r="NUY559" s="578"/>
      <c r="NUZ559" s="3"/>
      <c r="NVA559" s="438"/>
      <c r="NVB559" s="3"/>
      <c r="NVC559" s="578"/>
      <c r="NVD559" s="3"/>
      <c r="NVE559" s="438"/>
      <c r="NVF559" s="3"/>
      <c r="NVG559" s="578"/>
      <c r="NVH559" s="3"/>
      <c r="NVI559" s="438"/>
      <c r="NVJ559" s="3"/>
      <c r="NVK559" s="578"/>
      <c r="NVL559" s="3"/>
      <c r="NVM559" s="438"/>
      <c r="NVN559" s="3"/>
      <c r="NVO559" s="578"/>
      <c r="NVP559" s="3"/>
      <c r="NVQ559" s="438"/>
      <c r="NVR559" s="3"/>
      <c r="NVS559" s="578"/>
      <c r="NVT559" s="3"/>
      <c r="NVU559" s="438"/>
      <c r="NVV559" s="3"/>
      <c r="NVW559" s="578"/>
      <c r="NVX559" s="3"/>
      <c r="NVY559" s="438"/>
      <c r="NVZ559" s="3"/>
      <c r="NWA559" s="578"/>
      <c r="NWB559" s="3"/>
      <c r="NWC559" s="438"/>
      <c r="NWD559" s="3"/>
      <c r="NWE559" s="578"/>
      <c r="NWF559" s="3"/>
      <c r="NWG559" s="438"/>
      <c r="NWH559" s="3"/>
      <c r="NWI559" s="578"/>
      <c r="NWJ559" s="3"/>
      <c r="NWK559" s="438"/>
      <c r="NWL559" s="3"/>
      <c r="NWM559" s="578"/>
      <c r="NWN559" s="3"/>
      <c r="NWO559" s="438"/>
      <c r="NWP559" s="3"/>
      <c r="NWQ559" s="578"/>
      <c r="NWR559" s="3"/>
      <c r="NWS559" s="438"/>
      <c r="NWT559" s="3"/>
      <c r="NWU559" s="578"/>
      <c r="NWV559" s="3"/>
      <c r="NWW559" s="438"/>
      <c r="NWX559" s="3"/>
      <c r="NWY559" s="578"/>
      <c r="NWZ559" s="3"/>
      <c r="NXA559" s="438"/>
      <c r="NXB559" s="3"/>
      <c r="NXC559" s="578"/>
      <c r="NXD559" s="3"/>
      <c r="NXE559" s="438"/>
      <c r="NXF559" s="3"/>
      <c r="NXG559" s="578"/>
      <c r="NXH559" s="3"/>
      <c r="NXI559" s="438"/>
      <c r="NXJ559" s="3"/>
      <c r="NXK559" s="578"/>
      <c r="NXL559" s="3"/>
      <c r="NXM559" s="438"/>
      <c r="NXN559" s="3"/>
      <c r="NXO559" s="578"/>
      <c r="NXP559" s="3"/>
      <c r="NXQ559" s="438"/>
      <c r="NXR559" s="3"/>
      <c r="NXS559" s="578"/>
      <c r="NXT559" s="3"/>
      <c r="NXU559" s="438"/>
      <c r="NXV559" s="3"/>
      <c r="NXW559" s="578"/>
      <c r="NXX559" s="3"/>
      <c r="NXY559" s="438"/>
      <c r="NXZ559" s="3"/>
      <c r="NYA559" s="578"/>
      <c r="NYB559" s="3"/>
      <c r="NYC559" s="438"/>
      <c r="NYD559" s="3"/>
      <c r="NYE559" s="578"/>
      <c r="NYF559" s="3"/>
      <c r="NYG559" s="438"/>
      <c r="NYH559" s="3"/>
      <c r="NYI559" s="578"/>
      <c r="NYJ559" s="3"/>
      <c r="NYK559" s="438"/>
      <c r="NYL559" s="3"/>
      <c r="NYM559" s="578"/>
      <c r="NYN559" s="3"/>
      <c r="NYO559" s="438"/>
      <c r="NYP559" s="3"/>
      <c r="NYQ559" s="578"/>
      <c r="NYR559" s="3"/>
      <c r="NYS559" s="438"/>
      <c r="NYT559" s="3"/>
      <c r="NYU559" s="578"/>
      <c r="NYV559" s="3"/>
      <c r="NYW559" s="438"/>
      <c r="NYX559" s="3"/>
      <c r="NYY559" s="578"/>
      <c r="NYZ559" s="3"/>
      <c r="NZA559" s="438"/>
      <c r="NZB559" s="3"/>
      <c r="NZC559" s="578"/>
      <c r="NZD559" s="3"/>
      <c r="NZE559" s="438"/>
      <c r="NZF559" s="3"/>
      <c r="NZG559" s="578"/>
      <c r="NZH559" s="3"/>
      <c r="NZI559" s="438"/>
      <c r="NZJ559" s="3"/>
      <c r="NZK559" s="578"/>
      <c r="NZL559" s="3"/>
      <c r="NZM559" s="438"/>
      <c r="NZN559" s="3"/>
      <c r="NZO559" s="578"/>
      <c r="NZP559" s="3"/>
      <c r="NZQ559" s="438"/>
      <c r="NZR559" s="3"/>
      <c r="NZS559" s="578"/>
      <c r="NZT559" s="3"/>
      <c r="NZU559" s="438"/>
      <c r="NZV559" s="3"/>
      <c r="NZW559" s="578"/>
      <c r="NZX559" s="3"/>
      <c r="NZY559" s="438"/>
      <c r="NZZ559" s="3"/>
      <c r="OAA559" s="578"/>
      <c r="OAB559" s="3"/>
      <c r="OAC559" s="438"/>
      <c r="OAD559" s="3"/>
      <c r="OAE559" s="578"/>
      <c r="OAF559" s="3"/>
      <c r="OAG559" s="438"/>
      <c r="OAH559" s="3"/>
      <c r="OAI559" s="578"/>
      <c r="OAJ559" s="3"/>
      <c r="OAK559" s="438"/>
      <c r="OAL559" s="3"/>
      <c r="OAM559" s="578"/>
      <c r="OAN559" s="3"/>
      <c r="OAO559" s="438"/>
      <c r="OAP559" s="3"/>
      <c r="OAQ559" s="578"/>
      <c r="OAR559" s="3"/>
      <c r="OAS559" s="438"/>
      <c r="OAT559" s="3"/>
      <c r="OAU559" s="578"/>
      <c r="OAV559" s="3"/>
      <c r="OAW559" s="438"/>
      <c r="OAX559" s="3"/>
      <c r="OAY559" s="578"/>
      <c r="OAZ559" s="3"/>
      <c r="OBA559" s="438"/>
      <c r="OBB559" s="3"/>
      <c r="OBC559" s="578"/>
      <c r="OBD559" s="3"/>
      <c r="OBE559" s="438"/>
      <c r="OBF559" s="3"/>
      <c r="OBG559" s="578"/>
      <c r="OBH559" s="3"/>
      <c r="OBI559" s="438"/>
      <c r="OBJ559" s="3"/>
      <c r="OBK559" s="578"/>
      <c r="OBL559" s="3"/>
      <c r="OBM559" s="438"/>
      <c r="OBN559" s="3"/>
      <c r="OBO559" s="578"/>
      <c r="OBP559" s="3"/>
      <c r="OBQ559" s="438"/>
      <c r="OBR559" s="3"/>
      <c r="OBS559" s="578"/>
      <c r="OBT559" s="3"/>
      <c r="OBU559" s="438"/>
      <c r="OBV559" s="3"/>
      <c r="OBW559" s="578"/>
      <c r="OBX559" s="3"/>
      <c r="OBY559" s="438"/>
      <c r="OBZ559" s="3"/>
      <c r="OCA559" s="578"/>
      <c r="OCB559" s="3"/>
      <c r="OCC559" s="438"/>
      <c r="OCD559" s="3"/>
      <c r="OCE559" s="578"/>
      <c r="OCF559" s="3"/>
      <c r="OCG559" s="438"/>
      <c r="OCH559" s="3"/>
      <c r="OCI559" s="578"/>
      <c r="OCJ559" s="3"/>
      <c r="OCK559" s="438"/>
      <c r="OCL559" s="3"/>
      <c r="OCM559" s="578"/>
      <c r="OCN559" s="3"/>
      <c r="OCO559" s="438"/>
      <c r="OCP559" s="3"/>
      <c r="OCQ559" s="578"/>
      <c r="OCR559" s="3"/>
      <c r="OCS559" s="438"/>
      <c r="OCT559" s="3"/>
      <c r="OCU559" s="578"/>
      <c r="OCV559" s="3"/>
      <c r="OCW559" s="438"/>
      <c r="OCX559" s="3"/>
      <c r="OCY559" s="578"/>
      <c r="OCZ559" s="3"/>
      <c r="ODA559" s="438"/>
      <c r="ODB559" s="3"/>
      <c r="ODC559" s="578"/>
      <c r="ODD559" s="3"/>
      <c r="ODE559" s="438"/>
      <c r="ODF559" s="3"/>
      <c r="ODG559" s="578"/>
      <c r="ODH559" s="3"/>
      <c r="ODI559" s="438"/>
      <c r="ODJ559" s="3"/>
      <c r="ODK559" s="578"/>
      <c r="ODL559" s="3"/>
      <c r="ODM559" s="438"/>
      <c r="ODN559" s="3"/>
      <c r="ODO559" s="578"/>
      <c r="ODP559" s="3"/>
      <c r="ODQ559" s="438"/>
      <c r="ODR559" s="3"/>
      <c r="ODS559" s="578"/>
      <c r="ODT559" s="3"/>
      <c r="ODU559" s="438"/>
      <c r="ODV559" s="3"/>
      <c r="ODW559" s="578"/>
      <c r="ODX559" s="3"/>
      <c r="ODY559" s="438"/>
      <c r="ODZ559" s="3"/>
      <c r="OEA559" s="578"/>
      <c r="OEB559" s="3"/>
      <c r="OEC559" s="438"/>
      <c r="OED559" s="3"/>
      <c r="OEE559" s="578"/>
      <c r="OEF559" s="3"/>
      <c r="OEG559" s="438"/>
      <c r="OEH559" s="3"/>
      <c r="OEI559" s="578"/>
      <c r="OEJ559" s="3"/>
      <c r="OEK559" s="438"/>
      <c r="OEL559" s="3"/>
      <c r="OEM559" s="578"/>
      <c r="OEN559" s="3"/>
      <c r="OEO559" s="438"/>
      <c r="OEP559" s="3"/>
      <c r="OEQ559" s="578"/>
      <c r="OER559" s="3"/>
      <c r="OES559" s="438"/>
      <c r="OET559" s="3"/>
      <c r="OEU559" s="578"/>
      <c r="OEV559" s="3"/>
      <c r="OEW559" s="438"/>
      <c r="OEX559" s="3"/>
      <c r="OEY559" s="578"/>
      <c r="OEZ559" s="3"/>
      <c r="OFA559" s="438"/>
      <c r="OFB559" s="3"/>
      <c r="OFC559" s="578"/>
      <c r="OFD559" s="3"/>
      <c r="OFE559" s="438"/>
      <c r="OFF559" s="3"/>
      <c r="OFG559" s="578"/>
      <c r="OFH559" s="3"/>
      <c r="OFI559" s="438"/>
      <c r="OFJ559" s="3"/>
      <c r="OFK559" s="578"/>
      <c r="OFL559" s="3"/>
      <c r="OFM559" s="438"/>
      <c r="OFN559" s="3"/>
      <c r="OFO559" s="578"/>
      <c r="OFP559" s="3"/>
      <c r="OFQ559" s="438"/>
      <c r="OFR559" s="3"/>
      <c r="OFS559" s="578"/>
      <c r="OFT559" s="3"/>
      <c r="OFU559" s="438"/>
      <c r="OFV559" s="3"/>
      <c r="OFW559" s="578"/>
      <c r="OFX559" s="3"/>
      <c r="OFY559" s="438"/>
      <c r="OFZ559" s="3"/>
      <c r="OGA559" s="578"/>
      <c r="OGB559" s="3"/>
      <c r="OGC559" s="438"/>
      <c r="OGD559" s="3"/>
      <c r="OGE559" s="578"/>
      <c r="OGF559" s="3"/>
      <c r="OGG559" s="438"/>
      <c r="OGH559" s="3"/>
      <c r="OGI559" s="578"/>
      <c r="OGJ559" s="3"/>
      <c r="OGK559" s="438"/>
      <c r="OGL559" s="3"/>
      <c r="OGM559" s="578"/>
      <c r="OGN559" s="3"/>
      <c r="OGO559" s="438"/>
      <c r="OGP559" s="3"/>
      <c r="OGQ559" s="578"/>
      <c r="OGR559" s="3"/>
      <c r="OGS559" s="438"/>
      <c r="OGT559" s="3"/>
      <c r="OGU559" s="578"/>
      <c r="OGV559" s="3"/>
      <c r="OGW559" s="438"/>
      <c r="OGX559" s="3"/>
      <c r="OGY559" s="578"/>
      <c r="OGZ559" s="3"/>
      <c r="OHA559" s="438"/>
      <c r="OHB559" s="3"/>
      <c r="OHC559" s="578"/>
      <c r="OHD559" s="3"/>
      <c r="OHE559" s="438"/>
      <c r="OHF559" s="3"/>
      <c r="OHG559" s="578"/>
      <c r="OHH559" s="3"/>
      <c r="OHI559" s="438"/>
      <c r="OHJ559" s="3"/>
      <c r="OHK559" s="578"/>
      <c r="OHL559" s="3"/>
      <c r="OHM559" s="438"/>
      <c r="OHN559" s="3"/>
      <c r="OHO559" s="578"/>
      <c r="OHP559" s="3"/>
      <c r="OHQ559" s="438"/>
      <c r="OHR559" s="3"/>
      <c r="OHS559" s="578"/>
      <c r="OHT559" s="3"/>
      <c r="OHU559" s="438"/>
      <c r="OHV559" s="3"/>
      <c r="OHW559" s="578"/>
      <c r="OHX559" s="3"/>
      <c r="OHY559" s="438"/>
      <c r="OHZ559" s="3"/>
      <c r="OIA559" s="578"/>
      <c r="OIB559" s="3"/>
      <c r="OIC559" s="438"/>
      <c r="OID559" s="3"/>
      <c r="OIE559" s="578"/>
      <c r="OIF559" s="3"/>
      <c r="OIG559" s="438"/>
      <c r="OIH559" s="3"/>
      <c r="OII559" s="578"/>
      <c r="OIJ559" s="3"/>
      <c r="OIK559" s="438"/>
      <c r="OIL559" s="3"/>
      <c r="OIM559" s="578"/>
      <c r="OIN559" s="3"/>
      <c r="OIO559" s="438"/>
      <c r="OIP559" s="3"/>
      <c r="OIQ559" s="578"/>
      <c r="OIR559" s="3"/>
      <c r="OIS559" s="438"/>
      <c r="OIT559" s="3"/>
      <c r="OIU559" s="578"/>
      <c r="OIV559" s="3"/>
      <c r="OIW559" s="438"/>
      <c r="OIX559" s="3"/>
      <c r="OIY559" s="578"/>
      <c r="OIZ559" s="3"/>
      <c r="OJA559" s="438"/>
      <c r="OJB559" s="3"/>
      <c r="OJC559" s="578"/>
      <c r="OJD559" s="3"/>
      <c r="OJE559" s="438"/>
      <c r="OJF559" s="3"/>
      <c r="OJG559" s="578"/>
      <c r="OJH559" s="3"/>
      <c r="OJI559" s="438"/>
      <c r="OJJ559" s="3"/>
      <c r="OJK559" s="578"/>
      <c r="OJL559" s="3"/>
      <c r="OJM559" s="438"/>
      <c r="OJN559" s="3"/>
      <c r="OJO559" s="578"/>
      <c r="OJP559" s="3"/>
      <c r="OJQ559" s="438"/>
      <c r="OJR559" s="3"/>
      <c r="OJS559" s="578"/>
      <c r="OJT559" s="3"/>
      <c r="OJU559" s="438"/>
      <c r="OJV559" s="3"/>
      <c r="OJW559" s="578"/>
      <c r="OJX559" s="3"/>
      <c r="OJY559" s="438"/>
      <c r="OJZ559" s="3"/>
      <c r="OKA559" s="578"/>
      <c r="OKB559" s="3"/>
      <c r="OKC559" s="438"/>
      <c r="OKD559" s="3"/>
      <c r="OKE559" s="578"/>
      <c r="OKF559" s="3"/>
      <c r="OKG559" s="438"/>
      <c r="OKH559" s="3"/>
      <c r="OKI559" s="578"/>
      <c r="OKJ559" s="3"/>
      <c r="OKK559" s="438"/>
      <c r="OKL559" s="3"/>
      <c r="OKM559" s="578"/>
      <c r="OKN559" s="3"/>
      <c r="OKO559" s="438"/>
      <c r="OKP559" s="3"/>
      <c r="OKQ559" s="578"/>
      <c r="OKR559" s="3"/>
      <c r="OKS559" s="438"/>
      <c r="OKT559" s="3"/>
      <c r="OKU559" s="578"/>
      <c r="OKV559" s="3"/>
      <c r="OKW559" s="438"/>
      <c r="OKX559" s="3"/>
      <c r="OKY559" s="578"/>
      <c r="OKZ559" s="3"/>
      <c r="OLA559" s="438"/>
      <c r="OLB559" s="3"/>
      <c r="OLC559" s="578"/>
      <c r="OLD559" s="3"/>
      <c r="OLE559" s="438"/>
      <c r="OLF559" s="3"/>
      <c r="OLG559" s="578"/>
      <c r="OLH559" s="3"/>
      <c r="OLI559" s="438"/>
      <c r="OLJ559" s="3"/>
      <c r="OLK559" s="578"/>
      <c r="OLL559" s="3"/>
      <c r="OLM559" s="438"/>
      <c r="OLN559" s="3"/>
      <c r="OLO559" s="578"/>
      <c r="OLP559" s="3"/>
      <c r="OLQ559" s="438"/>
      <c r="OLR559" s="3"/>
      <c r="OLS559" s="578"/>
      <c r="OLT559" s="3"/>
      <c r="OLU559" s="438"/>
      <c r="OLV559" s="3"/>
      <c r="OLW559" s="578"/>
      <c r="OLX559" s="3"/>
      <c r="OLY559" s="438"/>
      <c r="OLZ559" s="3"/>
      <c r="OMA559" s="578"/>
      <c r="OMB559" s="3"/>
      <c r="OMC559" s="438"/>
      <c r="OMD559" s="3"/>
      <c r="OME559" s="578"/>
      <c r="OMF559" s="3"/>
      <c r="OMG559" s="438"/>
      <c r="OMH559" s="3"/>
      <c r="OMI559" s="578"/>
      <c r="OMJ559" s="3"/>
      <c r="OMK559" s="438"/>
      <c r="OML559" s="3"/>
      <c r="OMM559" s="578"/>
      <c r="OMN559" s="3"/>
      <c r="OMO559" s="438"/>
      <c r="OMP559" s="3"/>
      <c r="OMQ559" s="578"/>
      <c r="OMR559" s="3"/>
      <c r="OMS559" s="438"/>
      <c r="OMT559" s="3"/>
      <c r="OMU559" s="578"/>
      <c r="OMV559" s="3"/>
      <c r="OMW559" s="438"/>
      <c r="OMX559" s="3"/>
      <c r="OMY559" s="578"/>
      <c r="OMZ559" s="3"/>
      <c r="ONA559" s="438"/>
      <c r="ONB559" s="3"/>
      <c r="ONC559" s="578"/>
      <c r="OND559" s="3"/>
      <c r="ONE559" s="438"/>
      <c r="ONF559" s="3"/>
      <c r="ONG559" s="578"/>
      <c r="ONH559" s="3"/>
      <c r="ONI559" s="438"/>
      <c r="ONJ559" s="3"/>
      <c r="ONK559" s="578"/>
      <c r="ONL559" s="3"/>
      <c r="ONM559" s="438"/>
      <c r="ONN559" s="3"/>
      <c r="ONO559" s="578"/>
      <c r="ONP559" s="3"/>
      <c r="ONQ559" s="438"/>
      <c r="ONR559" s="3"/>
      <c r="ONS559" s="578"/>
      <c r="ONT559" s="3"/>
      <c r="ONU559" s="438"/>
      <c r="ONV559" s="3"/>
      <c r="ONW559" s="578"/>
      <c r="ONX559" s="3"/>
      <c r="ONY559" s="438"/>
      <c r="ONZ559" s="3"/>
      <c r="OOA559" s="578"/>
      <c r="OOB559" s="3"/>
      <c r="OOC559" s="438"/>
      <c r="OOD559" s="3"/>
      <c r="OOE559" s="578"/>
      <c r="OOF559" s="3"/>
      <c r="OOG559" s="438"/>
      <c r="OOH559" s="3"/>
      <c r="OOI559" s="578"/>
      <c r="OOJ559" s="3"/>
      <c r="OOK559" s="438"/>
      <c r="OOL559" s="3"/>
      <c r="OOM559" s="578"/>
      <c r="OON559" s="3"/>
      <c r="OOO559" s="438"/>
      <c r="OOP559" s="3"/>
      <c r="OOQ559" s="578"/>
      <c r="OOR559" s="3"/>
      <c r="OOS559" s="438"/>
      <c r="OOT559" s="3"/>
      <c r="OOU559" s="578"/>
      <c r="OOV559" s="3"/>
      <c r="OOW559" s="438"/>
      <c r="OOX559" s="3"/>
      <c r="OOY559" s="578"/>
      <c r="OOZ559" s="3"/>
      <c r="OPA559" s="438"/>
      <c r="OPB559" s="3"/>
      <c r="OPC559" s="578"/>
      <c r="OPD559" s="3"/>
      <c r="OPE559" s="438"/>
      <c r="OPF559" s="3"/>
      <c r="OPG559" s="578"/>
      <c r="OPH559" s="3"/>
      <c r="OPI559" s="438"/>
      <c r="OPJ559" s="3"/>
      <c r="OPK559" s="578"/>
      <c r="OPL559" s="3"/>
      <c r="OPM559" s="438"/>
      <c r="OPN559" s="3"/>
      <c r="OPO559" s="578"/>
      <c r="OPP559" s="3"/>
      <c r="OPQ559" s="438"/>
      <c r="OPR559" s="3"/>
      <c r="OPS559" s="578"/>
      <c r="OPT559" s="3"/>
      <c r="OPU559" s="438"/>
      <c r="OPV559" s="3"/>
      <c r="OPW559" s="578"/>
      <c r="OPX559" s="3"/>
      <c r="OPY559" s="438"/>
      <c r="OPZ559" s="3"/>
      <c r="OQA559" s="578"/>
      <c r="OQB559" s="3"/>
      <c r="OQC559" s="438"/>
      <c r="OQD559" s="3"/>
      <c r="OQE559" s="578"/>
      <c r="OQF559" s="3"/>
      <c r="OQG559" s="438"/>
      <c r="OQH559" s="3"/>
      <c r="OQI559" s="578"/>
      <c r="OQJ559" s="3"/>
      <c r="OQK559" s="438"/>
      <c r="OQL559" s="3"/>
      <c r="OQM559" s="578"/>
      <c r="OQN559" s="3"/>
      <c r="OQO559" s="438"/>
      <c r="OQP559" s="3"/>
      <c r="OQQ559" s="578"/>
      <c r="OQR559" s="3"/>
      <c r="OQS559" s="438"/>
      <c r="OQT559" s="3"/>
      <c r="OQU559" s="578"/>
      <c r="OQV559" s="3"/>
      <c r="OQW559" s="438"/>
      <c r="OQX559" s="3"/>
      <c r="OQY559" s="578"/>
      <c r="OQZ559" s="3"/>
      <c r="ORA559" s="438"/>
      <c r="ORB559" s="3"/>
      <c r="ORC559" s="578"/>
      <c r="ORD559" s="3"/>
      <c r="ORE559" s="438"/>
      <c r="ORF559" s="3"/>
      <c r="ORG559" s="578"/>
      <c r="ORH559" s="3"/>
      <c r="ORI559" s="438"/>
      <c r="ORJ559" s="3"/>
      <c r="ORK559" s="578"/>
      <c r="ORL559" s="3"/>
      <c r="ORM559" s="438"/>
      <c r="ORN559" s="3"/>
      <c r="ORO559" s="578"/>
      <c r="ORP559" s="3"/>
      <c r="ORQ559" s="438"/>
      <c r="ORR559" s="3"/>
      <c r="ORS559" s="578"/>
      <c r="ORT559" s="3"/>
      <c r="ORU559" s="438"/>
      <c r="ORV559" s="3"/>
      <c r="ORW559" s="578"/>
      <c r="ORX559" s="3"/>
      <c r="ORY559" s="438"/>
      <c r="ORZ559" s="3"/>
      <c r="OSA559" s="578"/>
      <c r="OSB559" s="3"/>
      <c r="OSC559" s="438"/>
      <c r="OSD559" s="3"/>
      <c r="OSE559" s="578"/>
      <c r="OSF559" s="3"/>
      <c r="OSG559" s="438"/>
      <c r="OSH559" s="3"/>
      <c r="OSI559" s="578"/>
      <c r="OSJ559" s="3"/>
      <c r="OSK559" s="438"/>
      <c r="OSL559" s="3"/>
      <c r="OSM559" s="578"/>
      <c r="OSN559" s="3"/>
      <c r="OSO559" s="438"/>
      <c r="OSP559" s="3"/>
      <c r="OSQ559" s="578"/>
      <c r="OSR559" s="3"/>
      <c r="OSS559" s="438"/>
      <c r="OST559" s="3"/>
      <c r="OSU559" s="578"/>
      <c r="OSV559" s="3"/>
      <c r="OSW559" s="438"/>
      <c r="OSX559" s="3"/>
      <c r="OSY559" s="578"/>
      <c r="OSZ559" s="3"/>
      <c r="OTA559" s="438"/>
      <c r="OTB559" s="3"/>
      <c r="OTC559" s="578"/>
      <c r="OTD559" s="3"/>
      <c r="OTE559" s="438"/>
      <c r="OTF559" s="3"/>
      <c r="OTG559" s="578"/>
      <c r="OTH559" s="3"/>
      <c r="OTI559" s="438"/>
      <c r="OTJ559" s="3"/>
      <c r="OTK559" s="578"/>
      <c r="OTL559" s="3"/>
      <c r="OTM559" s="438"/>
      <c r="OTN559" s="3"/>
      <c r="OTO559" s="578"/>
      <c r="OTP559" s="3"/>
      <c r="OTQ559" s="438"/>
      <c r="OTR559" s="3"/>
      <c r="OTS559" s="578"/>
      <c r="OTT559" s="3"/>
      <c r="OTU559" s="438"/>
      <c r="OTV559" s="3"/>
      <c r="OTW559" s="578"/>
      <c r="OTX559" s="3"/>
      <c r="OTY559" s="438"/>
      <c r="OTZ559" s="3"/>
      <c r="OUA559" s="578"/>
      <c r="OUB559" s="3"/>
      <c r="OUC559" s="438"/>
      <c r="OUD559" s="3"/>
      <c r="OUE559" s="578"/>
      <c r="OUF559" s="3"/>
      <c r="OUG559" s="438"/>
      <c r="OUH559" s="3"/>
      <c r="OUI559" s="578"/>
      <c r="OUJ559" s="3"/>
      <c r="OUK559" s="438"/>
      <c r="OUL559" s="3"/>
      <c r="OUM559" s="578"/>
      <c r="OUN559" s="3"/>
      <c r="OUO559" s="438"/>
      <c r="OUP559" s="3"/>
      <c r="OUQ559" s="578"/>
      <c r="OUR559" s="3"/>
      <c r="OUS559" s="438"/>
      <c r="OUT559" s="3"/>
      <c r="OUU559" s="578"/>
      <c r="OUV559" s="3"/>
      <c r="OUW559" s="438"/>
      <c r="OUX559" s="3"/>
      <c r="OUY559" s="578"/>
      <c r="OUZ559" s="3"/>
      <c r="OVA559" s="438"/>
      <c r="OVB559" s="3"/>
      <c r="OVC559" s="578"/>
      <c r="OVD559" s="3"/>
      <c r="OVE559" s="438"/>
      <c r="OVF559" s="3"/>
      <c r="OVG559" s="578"/>
      <c r="OVH559" s="3"/>
      <c r="OVI559" s="438"/>
      <c r="OVJ559" s="3"/>
      <c r="OVK559" s="578"/>
      <c r="OVL559" s="3"/>
      <c r="OVM559" s="438"/>
      <c r="OVN559" s="3"/>
      <c r="OVO559" s="578"/>
      <c r="OVP559" s="3"/>
      <c r="OVQ559" s="438"/>
      <c r="OVR559" s="3"/>
      <c r="OVS559" s="578"/>
      <c r="OVT559" s="3"/>
      <c r="OVU559" s="438"/>
      <c r="OVV559" s="3"/>
      <c r="OVW559" s="578"/>
      <c r="OVX559" s="3"/>
      <c r="OVY559" s="438"/>
      <c r="OVZ559" s="3"/>
      <c r="OWA559" s="578"/>
      <c r="OWB559" s="3"/>
      <c r="OWC559" s="438"/>
      <c r="OWD559" s="3"/>
      <c r="OWE559" s="578"/>
      <c r="OWF559" s="3"/>
      <c r="OWG559" s="438"/>
      <c r="OWH559" s="3"/>
      <c r="OWI559" s="578"/>
      <c r="OWJ559" s="3"/>
      <c r="OWK559" s="438"/>
      <c r="OWL559" s="3"/>
      <c r="OWM559" s="578"/>
      <c r="OWN559" s="3"/>
      <c r="OWO559" s="438"/>
      <c r="OWP559" s="3"/>
      <c r="OWQ559" s="578"/>
      <c r="OWR559" s="3"/>
      <c r="OWS559" s="438"/>
      <c r="OWT559" s="3"/>
      <c r="OWU559" s="578"/>
      <c r="OWV559" s="3"/>
      <c r="OWW559" s="438"/>
      <c r="OWX559" s="3"/>
      <c r="OWY559" s="578"/>
      <c r="OWZ559" s="3"/>
      <c r="OXA559" s="438"/>
      <c r="OXB559" s="3"/>
      <c r="OXC559" s="578"/>
      <c r="OXD559" s="3"/>
      <c r="OXE559" s="438"/>
      <c r="OXF559" s="3"/>
      <c r="OXG559" s="578"/>
      <c r="OXH559" s="3"/>
      <c r="OXI559" s="438"/>
      <c r="OXJ559" s="3"/>
      <c r="OXK559" s="578"/>
      <c r="OXL559" s="3"/>
      <c r="OXM559" s="438"/>
      <c r="OXN559" s="3"/>
      <c r="OXO559" s="578"/>
      <c r="OXP559" s="3"/>
      <c r="OXQ559" s="438"/>
      <c r="OXR559" s="3"/>
      <c r="OXS559" s="578"/>
      <c r="OXT559" s="3"/>
      <c r="OXU559" s="438"/>
      <c r="OXV559" s="3"/>
      <c r="OXW559" s="578"/>
      <c r="OXX559" s="3"/>
      <c r="OXY559" s="438"/>
      <c r="OXZ559" s="3"/>
      <c r="OYA559" s="578"/>
      <c r="OYB559" s="3"/>
      <c r="OYC559" s="438"/>
      <c r="OYD559" s="3"/>
      <c r="OYE559" s="578"/>
      <c r="OYF559" s="3"/>
      <c r="OYG559" s="438"/>
      <c r="OYH559" s="3"/>
      <c r="OYI559" s="578"/>
      <c r="OYJ559" s="3"/>
      <c r="OYK559" s="438"/>
      <c r="OYL559" s="3"/>
      <c r="OYM559" s="578"/>
      <c r="OYN559" s="3"/>
      <c r="OYO559" s="438"/>
      <c r="OYP559" s="3"/>
      <c r="OYQ559" s="578"/>
      <c r="OYR559" s="3"/>
      <c r="OYS559" s="438"/>
      <c r="OYT559" s="3"/>
      <c r="OYU559" s="578"/>
      <c r="OYV559" s="3"/>
      <c r="OYW559" s="438"/>
      <c r="OYX559" s="3"/>
      <c r="OYY559" s="578"/>
      <c r="OYZ559" s="3"/>
      <c r="OZA559" s="438"/>
      <c r="OZB559" s="3"/>
      <c r="OZC559" s="578"/>
      <c r="OZD559" s="3"/>
      <c r="OZE559" s="438"/>
      <c r="OZF559" s="3"/>
      <c r="OZG559" s="578"/>
      <c r="OZH559" s="3"/>
      <c r="OZI559" s="438"/>
      <c r="OZJ559" s="3"/>
      <c r="OZK559" s="578"/>
      <c r="OZL559" s="3"/>
      <c r="OZM559" s="438"/>
      <c r="OZN559" s="3"/>
      <c r="OZO559" s="578"/>
      <c r="OZP559" s="3"/>
      <c r="OZQ559" s="438"/>
      <c r="OZR559" s="3"/>
      <c r="OZS559" s="578"/>
      <c r="OZT559" s="3"/>
      <c r="OZU559" s="438"/>
      <c r="OZV559" s="3"/>
      <c r="OZW559" s="578"/>
      <c r="OZX559" s="3"/>
      <c r="OZY559" s="438"/>
      <c r="OZZ559" s="3"/>
      <c r="PAA559" s="578"/>
      <c r="PAB559" s="3"/>
      <c r="PAC559" s="438"/>
      <c r="PAD559" s="3"/>
      <c r="PAE559" s="578"/>
      <c r="PAF559" s="3"/>
      <c r="PAG559" s="438"/>
      <c r="PAH559" s="3"/>
      <c r="PAI559" s="578"/>
      <c r="PAJ559" s="3"/>
      <c r="PAK559" s="438"/>
      <c r="PAL559" s="3"/>
      <c r="PAM559" s="578"/>
      <c r="PAN559" s="3"/>
      <c r="PAO559" s="438"/>
      <c r="PAP559" s="3"/>
      <c r="PAQ559" s="578"/>
      <c r="PAR559" s="3"/>
      <c r="PAS559" s="438"/>
      <c r="PAT559" s="3"/>
      <c r="PAU559" s="578"/>
      <c r="PAV559" s="3"/>
      <c r="PAW559" s="438"/>
      <c r="PAX559" s="3"/>
      <c r="PAY559" s="578"/>
      <c r="PAZ559" s="3"/>
      <c r="PBA559" s="438"/>
      <c r="PBB559" s="3"/>
      <c r="PBC559" s="578"/>
      <c r="PBD559" s="3"/>
      <c r="PBE559" s="438"/>
      <c r="PBF559" s="3"/>
      <c r="PBG559" s="578"/>
      <c r="PBH559" s="3"/>
      <c r="PBI559" s="438"/>
      <c r="PBJ559" s="3"/>
      <c r="PBK559" s="578"/>
      <c r="PBL559" s="3"/>
      <c r="PBM559" s="438"/>
      <c r="PBN559" s="3"/>
      <c r="PBO559" s="578"/>
      <c r="PBP559" s="3"/>
      <c r="PBQ559" s="438"/>
      <c r="PBR559" s="3"/>
      <c r="PBS559" s="578"/>
      <c r="PBT559" s="3"/>
      <c r="PBU559" s="438"/>
      <c r="PBV559" s="3"/>
      <c r="PBW559" s="578"/>
      <c r="PBX559" s="3"/>
      <c r="PBY559" s="438"/>
      <c r="PBZ559" s="3"/>
      <c r="PCA559" s="578"/>
      <c r="PCB559" s="3"/>
      <c r="PCC559" s="438"/>
      <c r="PCD559" s="3"/>
      <c r="PCE559" s="578"/>
      <c r="PCF559" s="3"/>
      <c r="PCG559" s="438"/>
      <c r="PCH559" s="3"/>
      <c r="PCI559" s="578"/>
      <c r="PCJ559" s="3"/>
      <c r="PCK559" s="438"/>
      <c r="PCL559" s="3"/>
      <c r="PCM559" s="578"/>
      <c r="PCN559" s="3"/>
      <c r="PCO559" s="438"/>
      <c r="PCP559" s="3"/>
      <c r="PCQ559" s="578"/>
      <c r="PCR559" s="3"/>
      <c r="PCS559" s="438"/>
      <c r="PCT559" s="3"/>
      <c r="PCU559" s="578"/>
      <c r="PCV559" s="3"/>
      <c r="PCW559" s="438"/>
      <c r="PCX559" s="3"/>
      <c r="PCY559" s="578"/>
      <c r="PCZ559" s="3"/>
      <c r="PDA559" s="438"/>
      <c r="PDB559" s="3"/>
      <c r="PDC559" s="578"/>
      <c r="PDD559" s="3"/>
      <c r="PDE559" s="438"/>
      <c r="PDF559" s="3"/>
      <c r="PDG559" s="578"/>
      <c r="PDH559" s="3"/>
      <c r="PDI559" s="438"/>
      <c r="PDJ559" s="3"/>
      <c r="PDK559" s="578"/>
      <c r="PDL559" s="3"/>
      <c r="PDM559" s="438"/>
      <c r="PDN559" s="3"/>
      <c r="PDO559" s="578"/>
      <c r="PDP559" s="3"/>
      <c r="PDQ559" s="438"/>
      <c r="PDR559" s="3"/>
      <c r="PDS559" s="578"/>
      <c r="PDT559" s="3"/>
      <c r="PDU559" s="438"/>
      <c r="PDV559" s="3"/>
      <c r="PDW559" s="578"/>
      <c r="PDX559" s="3"/>
      <c r="PDY559" s="438"/>
      <c r="PDZ559" s="3"/>
      <c r="PEA559" s="578"/>
      <c r="PEB559" s="3"/>
      <c r="PEC559" s="438"/>
      <c r="PED559" s="3"/>
      <c r="PEE559" s="578"/>
      <c r="PEF559" s="3"/>
      <c r="PEG559" s="438"/>
      <c r="PEH559" s="3"/>
      <c r="PEI559" s="578"/>
      <c r="PEJ559" s="3"/>
      <c r="PEK559" s="438"/>
      <c r="PEL559" s="3"/>
      <c r="PEM559" s="578"/>
      <c r="PEN559" s="3"/>
      <c r="PEO559" s="438"/>
      <c r="PEP559" s="3"/>
      <c r="PEQ559" s="578"/>
      <c r="PER559" s="3"/>
      <c r="PES559" s="438"/>
      <c r="PET559" s="3"/>
      <c r="PEU559" s="578"/>
      <c r="PEV559" s="3"/>
      <c r="PEW559" s="438"/>
      <c r="PEX559" s="3"/>
      <c r="PEY559" s="578"/>
      <c r="PEZ559" s="3"/>
      <c r="PFA559" s="438"/>
      <c r="PFB559" s="3"/>
      <c r="PFC559" s="578"/>
      <c r="PFD559" s="3"/>
      <c r="PFE559" s="438"/>
      <c r="PFF559" s="3"/>
      <c r="PFG559" s="578"/>
      <c r="PFH559" s="3"/>
      <c r="PFI559" s="438"/>
      <c r="PFJ559" s="3"/>
      <c r="PFK559" s="578"/>
      <c r="PFL559" s="3"/>
      <c r="PFM559" s="438"/>
      <c r="PFN559" s="3"/>
      <c r="PFO559" s="578"/>
      <c r="PFP559" s="3"/>
      <c r="PFQ559" s="438"/>
      <c r="PFR559" s="3"/>
      <c r="PFS559" s="578"/>
      <c r="PFT559" s="3"/>
      <c r="PFU559" s="438"/>
      <c r="PFV559" s="3"/>
      <c r="PFW559" s="578"/>
      <c r="PFX559" s="3"/>
      <c r="PFY559" s="438"/>
      <c r="PFZ559" s="3"/>
      <c r="PGA559" s="578"/>
      <c r="PGB559" s="3"/>
      <c r="PGC559" s="438"/>
      <c r="PGD559" s="3"/>
      <c r="PGE559" s="578"/>
      <c r="PGF559" s="3"/>
      <c r="PGG559" s="438"/>
      <c r="PGH559" s="3"/>
      <c r="PGI559" s="578"/>
      <c r="PGJ559" s="3"/>
      <c r="PGK559" s="438"/>
      <c r="PGL559" s="3"/>
      <c r="PGM559" s="578"/>
      <c r="PGN559" s="3"/>
      <c r="PGO559" s="438"/>
      <c r="PGP559" s="3"/>
      <c r="PGQ559" s="578"/>
      <c r="PGR559" s="3"/>
      <c r="PGS559" s="438"/>
      <c r="PGT559" s="3"/>
      <c r="PGU559" s="578"/>
      <c r="PGV559" s="3"/>
      <c r="PGW559" s="438"/>
      <c r="PGX559" s="3"/>
      <c r="PGY559" s="578"/>
      <c r="PGZ559" s="3"/>
      <c r="PHA559" s="438"/>
      <c r="PHB559" s="3"/>
      <c r="PHC559" s="578"/>
      <c r="PHD559" s="3"/>
      <c r="PHE559" s="438"/>
      <c r="PHF559" s="3"/>
      <c r="PHG559" s="578"/>
      <c r="PHH559" s="3"/>
      <c r="PHI559" s="438"/>
      <c r="PHJ559" s="3"/>
      <c r="PHK559" s="578"/>
      <c r="PHL559" s="3"/>
      <c r="PHM559" s="438"/>
      <c r="PHN559" s="3"/>
      <c r="PHO559" s="578"/>
      <c r="PHP559" s="3"/>
      <c r="PHQ559" s="438"/>
      <c r="PHR559" s="3"/>
      <c r="PHS559" s="578"/>
      <c r="PHT559" s="3"/>
      <c r="PHU559" s="438"/>
      <c r="PHV559" s="3"/>
      <c r="PHW559" s="578"/>
      <c r="PHX559" s="3"/>
      <c r="PHY559" s="438"/>
      <c r="PHZ559" s="3"/>
      <c r="PIA559" s="578"/>
      <c r="PIB559" s="3"/>
      <c r="PIC559" s="438"/>
      <c r="PID559" s="3"/>
      <c r="PIE559" s="578"/>
      <c r="PIF559" s="3"/>
      <c r="PIG559" s="438"/>
      <c r="PIH559" s="3"/>
      <c r="PII559" s="578"/>
      <c r="PIJ559" s="3"/>
      <c r="PIK559" s="438"/>
      <c r="PIL559" s="3"/>
      <c r="PIM559" s="578"/>
      <c r="PIN559" s="3"/>
      <c r="PIO559" s="438"/>
      <c r="PIP559" s="3"/>
      <c r="PIQ559" s="578"/>
      <c r="PIR559" s="3"/>
      <c r="PIS559" s="438"/>
      <c r="PIT559" s="3"/>
      <c r="PIU559" s="578"/>
      <c r="PIV559" s="3"/>
      <c r="PIW559" s="438"/>
      <c r="PIX559" s="3"/>
      <c r="PIY559" s="578"/>
      <c r="PIZ559" s="3"/>
      <c r="PJA559" s="438"/>
      <c r="PJB559" s="3"/>
      <c r="PJC559" s="578"/>
      <c r="PJD559" s="3"/>
      <c r="PJE559" s="438"/>
      <c r="PJF559" s="3"/>
      <c r="PJG559" s="578"/>
      <c r="PJH559" s="3"/>
      <c r="PJI559" s="438"/>
      <c r="PJJ559" s="3"/>
      <c r="PJK559" s="578"/>
      <c r="PJL559" s="3"/>
      <c r="PJM559" s="438"/>
      <c r="PJN559" s="3"/>
      <c r="PJO559" s="578"/>
      <c r="PJP559" s="3"/>
      <c r="PJQ559" s="438"/>
      <c r="PJR559" s="3"/>
      <c r="PJS559" s="578"/>
      <c r="PJT559" s="3"/>
      <c r="PJU559" s="438"/>
      <c r="PJV559" s="3"/>
      <c r="PJW559" s="578"/>
      <c r="PJX559" s="3"/>
      <c r="PJY559" s="438"/>
      <c r="PJZ559" s="3"/>
      <c r="PKA559" s="578"/>
      <c r="PKB559" s="3"/>
      <c r="PKC559" s="438"/>
      <c r="PKD559" s="3"/>
      <c r="PKE559" s="578"/>
      <c r="PKF559" s="3"/>
      <c r="PKG559" s="438"/>
      <c r="PKH559" s="3"/>
      <c r="PKI559" s="578"/>
      <c r="PKJ559" s="3"/>
      <c r="PKK559" s="438"/>
      <c r="PKL559" s="3"/>
      <c r="PKM559" s="578"/>
      <c r="PKN559" s="3"/>
      <c r="PKO559" s="438"/>
      <c r="PKP559" s="3"/>
      <c r="PKQ559" s="578"/>
      <c r="PKR559" s="3"/>
      <c r="PKS559" s="438"/>
      <c r="PKT559" s="3"/>
      <c r="PKU559" s="578"/>
      <c r="PKV559" s="3"/>
      <c r="PKW559" s="438"/>
      <c r="PKX559" s="3"/>
      <c r="PKY559" s="578"/>
      <c r="PKZ559" s="3"/>
      <c r="PLA559" s="438"/>
      <c r="PLB559" s="3"/>
      <c r="PLC559" s="578"/>
      <c r="PLD559" s="3"/>
      <c r="PLE559" s="438"/>
      <c r="PLF559" s="3"/>
      <c r="PLG559" s="578"/>
      <c r="PLH559" s="3"/>
      <c r="PLI559" s="438"/>
      <c r="PLJ559" s="3"/>
      <c r="PLK559" s="578"/>
      <c r="PLL559" s="3"/>
      <c r="PLM559" s="438"/>
      <c r="PLN559" s="3"/>
      <c r="PLO559" s="578"/>
      <c r="PLP559" s="3"/>
      <c r="PLQ559" s="438"/>
      <c r="PLR559" s="3"/>
      <c r="PLS559" s="578"/>
      <c r="PLT559" s="3"/>
      <c r="PLU559" s="438"/>
      <c r="PLV559" s="3"/>
      <c r="PLW559" s="578"/>
      <c r="PLX559" s="3"/>
      <c r="PLY559" s="438"/>
      <c r="PLZ559" s="3"/>
      <c r="PMA559" s="578"/>
      <c r="PMB559" s="3"/>
      <c r="PMC559" s="438"/>
      <c r="PMD559" s="3"/>
      <c r="PME559" s="578"/>
      <c r="PMF559" s="3"/>
      <c r="PMG559" s="438"/>
      <c r="PMH559" s="3"/>
      <c r="PMI559" s="578"/>
      <c r="PMJ559" s="3"/>
      <c r="PMK559" s="438"/>
      <c r="PML559" s="3"/>
      <c r="PMM559" s="578"/>
      <c r="PMN559" s="3"/>
      <c r="PMO559" s="438"/>
      <c r="PMP559" s="3"/>
      <c r="PMQ559" s="578"/>
      <c r="PMR559" s="3"/>
      <c r="PMS559" s="438"/>
      <c r="PMT559" s="3"/>
      <c r="PMU559" s="578"/>
      <c r="PMV559" s="3"/>
      <c r="PMW559" s="438"/>
      <c r="PMX559" s="3"/>
      <c r="PMY559" s="578"/>
      <c r="PMZ559" s="3"/>
      <c r="PNA559" s="438"/>
      <c r="PNB559" s="3"/>
      <c r="PNC559" s="578"/>
      <c r="PND559" s="3"/>
      <c r="PNE559" s="438"/>
      <c r="PNF559" s="3"/>
      <c r="PNG559" s="578"/>
      <c r="PNH559" s="3"/>
      <c r="PNI559" s="438"/>
      <c r="PNJ559" s="3"/>
      <c r="PNK559" s="578"/>
      <c r="PNL559" s="3"/>
      <c r="PNM559" s="438"/>
      <c r="PNN559" s="3"/>
      <c r="PNO559" s="578"/>
      <c r="PNP559" s="3"/>
      <c r="PNQ559" s="438"/>
      <c r="PNR559" s="3"/>
      <c r="PNS559" s="578"/>
      <c r="PNT559" s="3"/>
      <c r="PNU559" s="438"/>
      <c r="PNV559" s="3"/>
      <c r="PNW559" s="578"/>
      <c r="PNX559" s="3"/>
      <c r="PNY559" s="438"/>
      <c r="PNZ559" s="3"/>
      <c r="POA559" s="578"/>
      <c r="POB559" s="3"/>
      <c r="POC559" s="438"/>
      <c r="POD559" s="3"/>
      <c r="POE559" s="578"/>
      <c r="POF559" s="3"/>
      <c r="POG559" s="438"/>
      <c r="POH559" s="3"/>
      <c r="POI559" s="578"/>
      <c r="POJ559" s="3"/>
      <c r="POK559" s="438"/>
      <c r="POL559" s="3"/>
      <c r="POM559" s="578"/>
      <c r="PON559" s="3"/>
      <c r="POO559" s="438"/>
      <c r="POP559" s="3"/>
      <c r="POQ559" s="578"/>
      <c r="POR559" s="3"/>
      <c r="POS559" s="438"/>
      <c r="POT559" s="3"/>
      <c r="POU559" s="578"/>
      <c r="POV559" s="3"/>
      <c r="POW559" s="438"/>
      <c r="POX559" s="3"/>
      <c r="POY559" s="578"/>
      <c r="POZ559" s="3"/>
      <c r="PPA559" s="438"/>
      <c r="PPB559" s="3"/>
      <c r="PPC559" s="578"/>
      <c r="PPD559" s="3"/>
      <c r="PPE559" s="438"/>
      <c r="PPF559" s="3"/>
      <c r="PPG559" s="578"/>
      <c r="PPH559" s="3"/>
      <c r="PPI559" s="438"/>
      <c r="PPJ559" s="3"/>
      <c r="PPK559" s="578"/>
      <c r="PPL559" s="3"/>
      <c r="PPM559" s="438"/>
      <c r="PPN559" s="3"/>
      <c r="PPO559" s="578"/>
      <c r="PPP559" s="3"/>
      <c r="PPQ559" s="438"/>
      <c r="PPR559" s="3"/>
      <c r="PPS559" s="578"/>
      <c r="PPT559" s="3"/>
      <c r="PPU559" s="438"/>
      <c r="PPV559" s="3"/>
      <c r="PPW559" s="578"/>
      <c r="PPX559" s="3"/>
      <c r="PPY559" s="438"/>
      <c r="PPZ559" s="3"/>
      <c r="PQA559" s="578"/>
      <c r="PQB559" s="3"/>
      <c r="PQC559" s="438"/>
      <c r="PQD559" s="3"/>
      <c r="PQE559" s="578"/>
      <c r="PQF559" s="3"/>
      <c r="PQG559" s="438"/>
      <c r="PQH559" s="3"/>
      <c r="PQI559" s="578"/>
      <c r="PQJ559" s="3"/>
      <c r="PQK559" s="438"/>
      <c r="PQL559" s="3"/>
      <c r="PQM559" s="578"/>
      <c r="PQN559" s="3"/>
      <c r="PQO559" s="438"/>
      <c r="PQP559" s="3"/>
      <c r="PQQ559" s="578"/>
      <c r="PQR559" s="3"/>
      <c r="PQS559" s="438"/>
      <c r="PQT559" s="3"/>
      <c r="PQU559" s="578"/>
      <c r="PQV559" s="3"/>
      <c r="PQW559" s="438"/>
      <c r="PQX559" s="3"/>
      <c r="PQY559" s="578"/>
      <c r="PQZ559" s="3"/>
      <c r="PRA559" s="438"/>
      <c r="PRB559" s="3"/>
      <c r="PRC559" s="578"/>
      <c r="PRD559" s="3"/>
      <c r="PRE559" s="438"/>
      <c r="PRF559" s="3"/>
      <c r="PRG559" s="578"/>
      <c r="PRH559" s="3"/>
      <c r="PRI559" s="438"/>
      <c r="PRJ559" s="3"/>
      <c r="PRK559" s="578"/>
      <c r="PRL559" s="3"/>
      <c r="PRM559" s="438"/>
      <c r="PRN559" s="3"/>
      <c r="PRO559" s="578"/>
      <c r="PRP559" s="3"/>
      <c r="PRQ559" s="438"/>
      <c r="PRR559" s="3"/>
      <c r="PRS559" s="578"/>
      <c r="PRT559" s="3"/>
      <c r="PRU559" s="438"/>
      <c r="PRV559" s="3"/>
      <c r="PRW559" s="578"/>
      <c r="PRX559" s="3"/>
      <c r="PRY559" s="438"/>
      <c r="PRZ559" s="3"/>
      <c r="PSA559" s="578"/>
      <c r="PSB559" s="3"/>
      <c r="PSC559" s="438"/>
      <c r="PSD559" s="3"/>
      <c r="PSE559" s="578"/>
      <c r="PSF559" s="3"/>
      <c r="PSG559" s="438"/>
      <c r="PSH559" s="3"/>
      <c r="PSI559" s="578"/>
      <c r="PSJ559" s="3"/>
      <c r="PSK559" s="438"/>
      <c r="PSL559" s="3"/>
      <c r="PSM559" s="578"/>
      <c r="PSN559" s="3"/>
      <c r="PSO559" s="438"/>
      <c r="PSP559" s="3"/>
      <c r="PSQ559" s="578"/>
      <c r="PSR559" s="3"/>
      <c r="PSS559" s="438"/>
      <c r="PST559" s="3"/>
      <c r="PSU559" s="578"/>
      <c r="PSV559" s="3"/>
      <c r="PSW559" s="438"/>
      <c r="PSX559" s="3"/>
      <c r="PSY559" s="578"/>
      <c r="PSZ559" s="3"/>
      <c r="PTA559" s="438"/>
      <c r="PTB559" s="3"/>
      <c r="PTC559" s="578"/>
      <c r="PTD559" s="3"/>
      <c r="PTE559" s="438"/>
      <c r="PTF559" s="3"/>
      <c r="PTG559" s="578"/>
      <c r="PTH559" s="3"/>
      <c r="PTI559" s="438"/>
      <c r="PTJ559" s="3"/>
      <c r="PTK559" s="578"/>
      <c r="PTL559" s="3"/>
      <c r="PTM559" s="438"/>
      <c r="PTN559" s="3"/>
      <c r="PTO559" s="578"/>
      <c r="PTP559" s="3"/>
      <c r="PTQ559" s="438"/>
      <c r="PTR559" s="3"/>
      <c r="PTS559" s="578"/>
      <c r="PTT559" s="3"/>
      <c r="PTU559" s="438"/>
      <c r="PTV559" s="3"/>
      <c r="PTW559" s="578"/>
      <c r="PTX559" s="3"/>
      <c r="PTY559" s="438"/>
      <c r="PTZ559" s="3"/>
      <c r="PUA559" s="578"/>
      <c r="PUB559" s="3"/>
      <c r="PUC559" s="438"/>
      <c r="PUD559" s="3"/>
      <c r="PUE559" s="578"/>
      <c r="PUF559" s="3"/>
      <c r="PUG559" s="438"/>
      <c r="PUH559" s="3"/>
      <c r="PUI559" s="578"/>
      <c r="PUJ559" s="3"/>
      <c r="PUK559" s="438"/>
      <c r="PUL559" s="3"/>
      <c r="PUM559" s="578"/>
      <c r="PUN559" s="3"/>
      <c r="PUO559" s="438"/>
      <c r="PUP559" s="3"/>
      <c r="PUQ559" s="578"/>
      <c r="PUR559" s="3"/>
      <c r="PUS559" s="438"/>
      <c r="PUT559" s="3"/>
      <c r="PUU559" s="578"/>
      <c r="PUV559" s="3"/>
      <c r="PUW559" s="438"/>
      <c r="PUX559" s="3"/>
      <c r="PUY559" s="578"/>
      <c r="PUZ559" s="3"/>
      <c r="PVA559" s="438"/>
      <c r="PVB559" s="3"/>
      <c r="PVC559" s="578"/>
      <c r="PVD559" s="3"/>
      <c r="PVE559" s="438"/>
      <c r="PVF559" s="3"/>
      <c r="PVG559" s="578"/>
      <c r="PVH559" s="3"/>
      <c r="PVI559" s="438"/>
      <c r="PVJ559" s="3"/>
      <c r="PVK559" s="578"/>
      <c r="PVL559" s="3"/>
      <c r="PVM559" s="438"/>
      <c r="PVN559" s="3"/>
      <c r="PVO559" s="578"/>
      <c r="PVP559" s="3"/>
      <c r="PVQ559" s="438"/>
      <c r="PVR559" s="3"/>
      <c r="PVS559" s="578"/>
      <c r="PVT559" s="3"/>
      <c r="PVU559" s="438"/>
      <c r="PVV559" s="3"/>
      <c r="PVW559" s="578"/>
      <c r="PVX559" s="3"/>
      <c r="PVY559" s="438"/>
      <c r="PVZ559" s="3"/>
      <c r="PWA559" s="578"/>
      <c r="PWB559" s="3"/>
      <c r="PWC559" s="438"/>
      <c r="PWD559" s="3"/>
      <c r="PWE559" s="578"/>
      <c r="PWF559" s="3"/>
      <c r="PWG559" s="438"/>
      <c r="PWH559" s="3"/>
      <c r="PWI559" s="578"/>
      <c r="PWJ559" s="3"/>
      <c r="PWK559" s="438"/>
      <c r="PWL559" s="3"/>
      <c r="PWM559" s="578"/>
      <c r="PWN559" s="3"/>
      <c r="PWO559" s="438"/>
      <c r="PWP559" s="3"/>
      <c r="PWQ559" s="578"/>
      <c r="PWR559" s="3"/>
      <c r="PWS559" s="438"/>
      <c r="PWT559" s="3"/>
      <c r="PWU559" s="578"/>
      <c r="PWV559" s="3"/>
      <c r="PWW559" s="438"/>
      <c r="PWX559" s="3"/>
      <c r="PWY559" s="578"/>
      <c r="PWZ559" s="3"/>
      <c r="PXA559" s="438"/>
      <c r="PXB559" s="3"/>
      <c r="PXC559" s="578"/>
      <c r="PXD559" s="3"/>
      <c r="PXE559" s="438"/>
      <c r="PXF559" s="3"/>
      <c r="PXG559" s="578"/>
      <c r="PXH559" s="3"/>
      <c r="PXI559" s="438"/>
      <c r="PXJ559" s="3"/>
      <c r="PXK559" s="578"/>
      <c r="PXL559" s="3"/>
      <c r="PXM559" s="438"/>
      <c r="PXN559" s="3"/>
      <c r="PXO559" s="578"/>
      <c r="PXP559" s="3"/>
      <c r="PXQ559" s="438"/>
      <c r="PXR559" s="3"/>
      <c r="PXS559" s="578"/>
      <c r="PXT559" s="3"/>
      <c r="PXU559" s="438"/>
      <c r="PXV559" s="3"/>
      <c r="PXW559" s="578"/>
      <c r="PXX559" s="3"/>
      <c r="PXY559" s="438"/>
      <c r="PXZ559" s="3"/>
      <c r="PYA559" s="578"/>
      <c r="PYB559" s="3"/>
      <c r="PYC559" s="438"/>
      <c r="PYD559" s="3"/>
      <c r="PYE559" s="578"/>
      <c r="PYF559" s="3"/>
      <c r="PYG559" s="438"/>
      <c r="PYH559" s="3"/>
      <c r="PYI559" s="578"/>
      <c r="PYJ559" s="3"/>
      <c r="PYK559" s="438"/>
      <c r="PYL559" s="3"/>
      <c r="PYM559" s="578"/>
      <c r="PYN559" s="3"/>
      <c r="PYO559" s="438"/>
      <c r="PYP559" s="3"/>
      <c r="PYQ559" s="578"/>
      <c r="PYR559" s="3"/>
      <c r="PYS559" s="438"/>
      <c r="PYT559" s="3"/>
      <c r="PYU559" s="578"/>
      <c r="PYV559" s="3"/>
      <c r="PYW559" s="438"/>
      <c r="PYX559" s="3"/>
      <c r="PYY559" s="578"/>
      <c r="PYZ559" s="3"/>
      <c r="PZA559" s="438"/>
      <c r="PZB559" s="3"/>
      <c r="PZC559" s="578"/>
      <c r="PZD559" s="3"/>
      <c r="PZE559" s="438"/>
      <c r="PZF559" s="3"/>
      <c r="PZG559" s="578"/>
      <c r="PZH559" s="3"/>
      <c r="PZI559" s="438"/>
      <c r="PZJ559" s="3"/>
      <c r="PZK559" s="578"/>
      <c r="PZL559" s="3"/>
      <c r="PZM559" s="438"/>
      <c r="PZN559" s="3"/>
      <c r="PZO559" s="578"/>
      <c r="PZP559" s="3"/>
      <c r="PZQ559" s="438"/>
      <c r="PZR559" s="3"/>
      <c r="PZS559" s="578"/>
      <c r="PZT559" s="3"/>
      <c r="PZU559" s="438"/>
      <c r="PZV559" s="3"/>
      <c r="PZW559" s="578"/>
      <c r="PZX559" s="3"/>
      <c r="PZY559" s="438"/>
      <c r="PZZ559" s="3"/>
      <c r="QAA559" s="578"/>
      <c r="QAB559" s="3"/>
      <c r="QAC559" s="438"/>
      <c r="QAD559" s="3"/>
      <c r="QAE559" s="578"/>
      <c r="QAF559" s="3"/>
      <c r="QAG559" s="438"/>
      <c r="QAH559" s="3"/>
      <c r="QAI559" s="578"/>
      <c r="QAJ559" s="3"/>
      <c r="QAK559" s="438"/>
      <c r="QAL559" s="3"/>
      <c r="QAM559" s="578"/>
      <c r="QAN559" s="3"/>
      <c r="QAO559" s="438"/>
      <c r="QAP559" s="3"/>
      <c r="QAQ559" s="578"/>
      <c r="QAR559" s="3"/>
      <c r="QAS559" s="438"/>
      <c r="QAT559" s="3"/>
      <c r="QAU559" s="578"/>
      <c r="QAV559" s="3"/>
      <c r="QAW559" s="438"/>
      <c r="QAX559" s="3"/>
      <c r="QAY559" s="578"/>
      <c r="QAZ559" s="3"/>
      <c r="QBA559" s="438"/>
      <c r="QBB559" s="3"/>
      <c r="QBC559" s="578"/>
      <c r="QBD559" s="3"/>
      <c r="QBE559" s="438"/>
      <c r="QBF559" s="3"/>
      <c r="QBG559" s="578"/>
      <c r="QBH559" s="3"/>
      <c r="QBI559" s="438"/>
      <c r="QBJ559" s="3"/>
      <c r="QBK559" s="578"/>
      <c r="QBL559" s="3"/>
      <c r="QBM559" s="438"/>
      <c r="QBN559" s="3"/>
      <c r="QBO559" s="578"/>
      <c r="QBP559" s="3"/>
      <c r="QBQ559" s="438"/>
      <c r="QBR559" s="3"/>
      <c r="QBS559" s="578"/>
      <c r="QBT559" s="3"/>
      <c r="QBU559" s="438"/>
      <c r="QBV559" s="3"/>
      <c r="QBW559" s="578"/>
      <c r="QBX559" s="3"/>
      <c r="QBY559" s="438"/>
      <c r="QBZ559" s="3"/>
      <c r="QCA559" s="578"/>
      <c r="QCB559" s="3"/>
      <c r="QCC559" s="438"/>
      <c r="QCD559" s="3"/>
      <c r="QCE559" s="578"/>
      <c r="QCF559" s="3"/>
      <c r="QCG559" s="438"/>
      <c r="QCH559" s="3"/>
      <c r="QCI559" s="578"/>
      <c r="QCJ559" s="3"/>
      <c r="QCK559" s="438"/>
      <c r="QCL559" s="3"/>
      <c r="QCM559" s="578"/>
      <c r="QCN559" s="3"/>
      <c r="QCO559" s="438"/>
      <c r="QCP559" s="3"/>
      <c r="QCQ559" s="578"/>
      <c r="QCR559" s="3"/>
      <c r="QCS559" s="438"/>
      <c r="QCT559" s="3"/>
      <c r="QCU559" s="578"/>
      <c r="QCV559" s="3"/>
      <c r="QCW559" s="438"/>
      <c r="QCX559" s="3"/>
      <c r="QCY559" s="578"/>
      <c r="QCZ559" s="3"/>
      <c r="QDA559" s="438"/>
      <c r="QDB559" s="3"/>
      <c r="QDC559" s="578"/>
      <c r="QDD559" s="3"/>
      <c r="QDE559" s="438"/>
      <c r="QDF559" s="3"/>
      <c r="QDG559" s="578"/>
      <c r="QDH559" s="3"/>
      <c r="QDI559" s="438"/>
      <c r="QDJ559" s="3"/>
      <c r="QDK559" s="578"/>
      <c r="QDL559" s="3"/>
      <c r="QDM559" s="438"/>
      <c r="QDN559" s="3"/>
      <c r="QDO559" s="578"/>
      <c r="QDP559" s="3"/>
      <c r="QDQ559" s="438"/>
      <c r="QDR559" s="3"/>
      <c r="QDS559" s="578"/>
      <c r="QDT559" s="3"/>
      <c r="QDU559" s="438"/>
      <c r="QDV559" s="3"/>
      <c r="QDW559" s="578"/>
      <c r="QDX559" s="3"/>
      <c r="QDY559" s="438"/>
      <c r="QDZ559" s="3"/>
      <c r="QEA559" s="578"/>
      <c r="QEB559" s="3"/>
      <c r="QEC559" s="438"/>
      <c r="QED559" s="3"/>
      <c r="QEE559" s="578"/>
      <c r="QEF559" s="3"/>
      <c r="QEG559" s="438"/>
      <c r="QEH559" s="3"/>
      <c r="QEI559" s="578"/>
      <c r="QEJ559" s="3"/>
      <c r="QEK559" s="438"/>
      <c r="QEL559" s="3"/>
      <c r="QEM559" s="578"/>
      <c r="QEN559" s="3"/>
      <c r="QEO559" s="438"/>
      <c r="QEP559" s="3"/>
      <c r="QEQ559" s="578"/>
      <c r="QER559" s="3"/>
      <c r="QES559" s="438"/>
      <c r="QET559" s="3"/>
      <c r="QEU559" s="578"/>
      <c r="QEV559" s="3"/>
      <c r="QEW559" s="438"/>
      <c r="QEX559" s="3"/>
      <c r="QEY559" s="578"/>
      <c r="QEZ559" s="3"/>
      <c r="QFA559" s="438"/>
      <c r="QFB559" s="3"/>
      <c r="QFC559" s="578"/>
      <c r="QFD559" s="3"/>
      <c r="QFE559" s="438"/>
      <c r="QFF559" s="3"/>
      <c r="QFG559" s="578"/>
      <c r="QFH559" s="3"/>
      <c r="QFI559" s="438"/>
      <c r="QFJ559" s="3"/>
      <c r="QFK559" s="578"/>
      <c r="QFL559" s="3"/>
      <c r="QFM559" s="438"/>
      <c r="QFN559" s="3"/>
      <c r="QFO559" s="578"/>
      <c r="QFP559" s="3"/>
      <c r="QFQ559" s="438"/>
      <c r="QFR559" s="3"/>
      <c r="QFS559" s="578"/>
      <c r="QFT559" s="3"/>
      <c r="QFU559" s="438"/>
      <c r="QFV559" s="3"/>
      <c r="QFW559" s="578"/>
      <c r="QFX559" s="3"/>
      <c r="QFY559" s="438"/>
      <c r="QFZ559" s="3"/>
      <c r="QGA559" s="578"/>
      <c r="QGB559" s="3"/>
      <c r="QGC559" s="438"/>
      <c r="QGD559" s="3"/>
      <c r="QGE559" s="578"/>
      <c r="QGF559" s="3"/>
      <c r="QGG559" s="438"/>
      <c r="QGH559" s="3"/>
      <c r="QGI559" s="578"/>
      <c r="QGJ559" s="3"/>
      <c r="QGK559" s="438"/>
      <c r="QGL559" s="3"/>
      <c r="QGM559" s="578"/>
      <c r="QGN559" s="3"/>
      <c r="QGO559" s="438"/>
      <c r="QGP559" s="3"/>
      <c r="QGQ559" s="578"/>
      <c r="QGR559" s="3"/>
      <c r="QGS559" s="438"/>
      <c r="QGT559" s="3"/>
      <c r="QGU559" s="578"/>
      <c r="QGV559" s="3"/>
      <c r="QGW559" s="438"/>
      <c r="QGX559" s="3"/>
      <c r="QGY559" s="578"/>
      <c r="QGZ559" s="3"/>
      <c r="QHA559" s="438"/>
      <c r="QHB559" s="3"/>
      <c r="QHC559" s="578"/>
      <c r="QHD559" s="3"/>
      <c r="QHE559" s="438"/>
      <c r="QHF559" s="3"/>
      <c r="QHG559" s="578"/>
      <c r="QHH559" s="3"/>
      <c r="QHI559" s="438"/>
      <c r="QHJ559" s="3"/>
      <c r="QHK559" s="578"/>
      <c r="QHL559" s="3"/>
      <c r="QHM559" s="438"/>
      <c r="QHN559" s="3"/>
      <c r="QHO559" s="578"/>
      <c r="QHP559" s="3"/>
      <c r="QHQ559" s="438"/>
      <c r="QHR559" s="3"/>
      <c r="QHS559" s="578"/>
      <c r="QHT559" s="3"/>
      <c r="QHU559" s="438"/>
      <c r="QHV559" s="3"/>
      <c r="QHW559" s="578"/>
      <c r="QHX559" s="3"/>
      <c r="QHY559" s="438"/>
      <c r="QHZ559" s="3"/>
      <c r="QIA559" s="578"/>
      <c r="QIB559" s="3"/>
      <c r="QIC559" s="438"/>
      <c r="QID559" s="3"/>
      <c r="QIE559" s="578"/>
      <c r="QIF559" s="3"/>
      <c r="QIG559" s="438"/>
      <c r="QIH559" s="3"/>
      <c r="QII559" s="578"/>
      <c r="QIJ559" s="3"/>
      <c r="QIK559" s="438"/>
      <c r="QIL559" s="3"/>
      <c r="QIM559" s="578"/>
      <c r="QIN559" s="3"/>
      <c r="QIO559" s="438"/>
      <c r="QIP559" s="3"/>
      <c r="QIQ559" s="578"/>
      <c r="QIR559" s="3"/>
      <c r="QIS559" s="438"/>
      <c r="QIT559" s="3"/>
      <c r="QIU559" s="578"/>
      <c r="QIV559" s="3"/>
      <c r="QIW559" s="438"/>
      <c r="QIX559" s="3"/>
      <c r="QIY559" s="578"/>
      <c r="QIZ559" s="3"/>
      <c r="QJA559" s="438"/>
      <c r="QJB559" s="3"/>
      <c r="QJC559" s="578"/>
      <c r="QJD559" s="3"/>
      <c r="QJE559" s="438"/>
      <c r="QJF559" s="3"/>
      <c r="QJG559" s="578"/>
      <c r="QJH559" s="3"/>
      <c r="QJI559" s="438"/>
      <c r="QJJ559" s="3"/>
      <c r="QJK559" s="578"/>
      <c r="QJL559" s="3"/>
      <c r="QJM559" s="438"/>
      <c r="QJN559" s="3"/>
      <c r="QJO559" s="578"/>
      <c r="QJP559" s="3"/>
      <c r="QJQ559" s="438"/>
      <c r="QJR559" s="3"/>
      <c r="QJS559" s="578"/>
      <c r="QJT559" s="3"/>
      <c r="QJU559" s="438"/>
      <c r="QJV559" s="3"/>
      <c r="QJW559" s="578"/>
      <c r="QJX559" s="3"/>
      <c r="QJY559" s="438"/>
      <c r="QJZ559" s="3"/>
      <c r="QKA559" s="578"/>
      <c r="QKB559" s="3"/>
      <c r="QKC559" s="438"/>
      <c r="QKD559" s="3"/>
      <c r="QKE559" s="578"/>
      <c r="QKF559" s="3"/>
      <c r="QKG559" s="438"/>
      <c r="QKH559" s="3"/>
      <c r="QKI559" s="578"/>
      <c r="QKJ559" s="3"/>
      <c r="QKK559" s="438"/>
      <c r="QKL559" s="3"/>
      <c r="QKM559" s="578"/>
      <c r="QKN559" s="3"/>
      <c r="QKO559" s="438"/>
      <c r="QKP559" s="3"/>
      <c r="QKQ559" s="578"/>
      <c r="QKR559" s="3"/>
      <c r="QKS559" s="438"/>
      <c r="QKT559" s="3"/>
      <c r="QKU559" s="578"/>
      <c r="QKV559" s="3"/>
      <c r="QKW559" s="438"/>
      <c r="QKX559" s="3"/>
      <c r="QKY559" s="578"/>
      <c r="QKZ559" s="3"/>
      <c r="QLA559" s="438"/>
      <c r="QLB559" s="3"/>
      <c r="QLC559" s="578"/>
      <c r="QLD559" s="3"/>
      <c r="QLE559" s="438"/>
      <c r="QLF559" s="3"/>
      <c r="QLG559" s="578"/>
      <c r="QLH559" s="3"/>
      <c r="QLI559" s="438"/>
      <c r="QLJ559" s="3"/>
      <c r="QLK559" s="578"/>
      <c r="QLL559" s="3"/>
      <c r="QLM559" s="438"/>
      <c r="QLN559" s="3"/>
      <c r="QLO559" s="578"/>
      <c r="QLP559" s="3"/>
      <c r="QLQ559" s="438"/>
      <c r="QLR559" s="3"/>
      <c r="QLS559" s="578"/>
      <c r="QLT559" s="3"/>
      <c r="QLU559" s="438"/>
      <c r="QLV559" s="3"/>
      <c r="QLW559" s="578"/>
      <c r="QLX559" s="3"/>
      <c r="QLY559" s="438"/>
      <c r="QLZ559" s="3"/>
      <c r="QMA559" s="578"/>
      <c r="QMB559" s="3"/>
      <c r="QMC559" s="438"/>
      <c r="QMD559" s="3"/>
      <c r="QME559" s="578"/>
      <c r="QMF559" s="3"/>
      <c r="QMG559" s="438"/>
      <c r="QMH559" s="3"/>
      <c r="QMI559" s="578"/>
      <c r="QMJ559" s="3"/>
      <c r="QMK559" s="438"/>
      <c r="QML559" s="3"/>
      <c r="QMM559" s="578"/>
      <c r="QMN559" s="3"/>
      <c r="QMO559" s="438"/>
      <c r="QMP559" s="3"/>
      <c r="QMQ559" s="578"/>
      <c r="QMR559" s="3"/>
      <c r="QMS559" s="438"/>
      <c r="QMT559" s="3"/>
      <c r="QMU559" s="578"/>
      <c r="QMV559" s="3"/>
      <c r="QMW559" s="438"/>
      <c r="QMX559" s="3"/>
      <c r="QMY559" s="578"/>
      <c r="QMZ559" s="3"/>
      <c r="QNA559" s="438"/>
      <c r="QNB559" s="3"/>
      <c r="QNC559" s="578"/>
      <c r="QND559" s="3"/>
      <c r="QNE559" s="438"/>
      <c r="QNF559" s="3"/>
      <c r="QNG559" s="578"/>
      <c r="QNH559" s="3"/>
      <c r="QNI559" s="438"/>
      <c r="QNJ559" s="3"/>
      <c r="QNK559" s="578"/>
      <c r="QNL559" s="3"/>
      <c r="QNM559" s="438"/>
      <c r="QNN559" s="3"/>
      <c r="QNO559" s="578"/>
      <c r="QNP559" s="3"/>
      <c r="QNQ559" s="438"/>
      <c r="QNR559" s="3"/>
      <c r="QNS559" s="578"/>
      <c r="QNT559" s="3"/>
      <c r="QNU559" s="438"/>
      <c r="QNV559" s="3"/>
      <c r="QNW559" s="578"/>
      <c r="QNX559" s="3"/>
      <c r="QNY559" s="438"/>
      <c r="QNZ559" s="3"/>
      <c r="QOA559" s="578"/>
      <c r="QOB559" s="3"/>
      <c r="QOC559" s="438"/>
      <c r="QOD559" s="3"/>
      <c r="QOE559" s="578"/>
      <c r="QOF559" s="3"/>
      <c r="QOG559" s="438"/>
      <c r="QOH559" s="3"/>
      <c r="QOI559" s="578"/>
      <c r="QOJ559" s="3"/>
      <c r="QOK559" s="438"/>
      <c r="QOL559" s="3"/>
      <c r="QOM559" s="578"/>
      <c r="QON559" s="3"/>
      <c r="QOO559" s="438"/>
      <c r="QOP559" s="3"/>
      <c r="QOQ559" s="578"/>
      <c r="QOR559" s="3"/>
      <c r="QOS559" s="438"/>
      <c r="QOT559" s="3"/>
      <c r="QOU559" s="578"/>
      <c r="QOV559" s="3"/>
      <c r="QOW559" s="438"/>
      <c r="QOX559" s="3"/>
      <c r="QOY559" s="578"/>
      <c r="QOZ559" s="3"/>
      <c r="QPA559" s="438"/>
      <c r="QPB559" s="3"/>
      <c r="QPC559" s="578"/>
      <c r="QPD559" s="3"/>
      <c r="QPE559" s="438"/>
      <c r="QPF559" s="3"/>
      <c r="QPG559" s="578"/>
      <c r="QPH559" s="3"/>
      <c r="QPI559" s="438"/>
      <c r="QPJ559" s="3"/>
      <c r="QPK559" s="578"/>
      <c r="QPL559" s="3"/>
      <c r="QPM559" s="438"/>
      <c r="QPN559" s="3"/>
      <c r="QPO559" s="578"/>
      <c r="QPP559" s="3"/>
      <c r="QPQ559" s="438"/>
      <c r="QPR559" s="3"/>
      <c r="QPS559" s="578"/>
      <c r="QPT559" s="3"/>
      <c r="QPU559" s="438"/>
      <c r="QPV559" s="3"/>
      <c r="QPW559" s="578"/>
      <c r="QPX559" s="3"/>
      <c r="QPY559" s="438"/>
      <c r="QPZ559" s="3"/>
      <c r="QQA559" s="578"/>
      <c r="QQB559" s="3"/>
      <c r="QQC559" s="438"/>
      <c r="QQD559" s="3"/>
      <c r="QQE559" s="578"/>
      <c r="QQF559" s="3"/>
      <c r="QQG559" s="438"/>
      <c r="QQH559" s="3"/>
      <c r="QQI559" s="578"/>
      <c r="QQJ559" s="3"/>
      <c r="QQK559" s="438"/>
      <c r="QQL559" s="3"/>
      <c r="QQM559" s="578"/>
      <c r="QQN559" s="3"/>
      <c r="QQO559" s="438"/>
      <c r="QQP559" s="3"/>
      <c r="QQQ559" s="578"/>
      <c r="QQR559" s="3"/>
      <c r="QQS559" s="438"/>
      <c r="QQT559" s="3"/>
      <c r="QQU559" s="578"/>
      <c r="QQV559" s="3"/>
      <c r="QQW559" s="438"/>
      <c r="QQX559" s="3"/>
      <c r="QQY559" s="578"/>
      <c r="QQZ559" s="3"/>
      <c r="QRA559" s="438"/>
      <c r="QRB559" s="3"/>
      <c r="QRC559" s="578"/>
      <c r="QRD559" s="3"/>
      <c r="QRE559" s="438"/>
      <c r="QRF559" s="3"/>
      <c r="QRG559" s="578"/>
      <c r="QRH559" s="3"/>
      <c r="QRI559" s="438"/>
      <c r="QRJ559" s="3"/>
      <c r="QRK559" s="578"/>
      <c r="QRL559" s="3"/>
      <c r="QRM559" s="438"/>
      <c r="QRN559" s="3"/>
      <c r="QRO559" s="578"/>
      <c r="QRP559" s="3"/>
      <c r="QRQ559" s="438"/>
      <c r="QRR559" s="3"/>
      <c r="QRS559" s="578"/>
      <c r="QRT559" s="3"/>
      <c r="QRU559" s="438"/>
      <c r="QRV559" s="3"/>
      <c r="QRW559" s="578"/>
      <c r="QRX559" s="3"/>
      <c r="QRY559" s="438"/>
      <c r="QRZ559" s="3"/>
      <c r="QSA559" s="578"/>
      <c r="QSB559" s="3"/>
      <c r="QSC559" s="438"/>
      <c r="QSD559" s="3"/>
      <c r="QSE559" s="578"/>
      <c r="QSF559" s="3"/>
      <c r="QSG559" s="438"/>
      <c r="QSH559" s="3"/>
      <c r="QSI559" s="578"/>
      <c r="QSJ559" s="3"/>
      <c r="QSK559" s="438"/>
      <c r="QSL559" s="3"/>
      <c r="QSM559" s="578"/>
      <c r="QSN559" s="3"/>
      <c r="QSO559" s="438"/>
      <c r="QSP559" s="3"/>
      <c r="QSQ559" s="578"/>
      <c r="QSR559" s="3"/>
      <c r="QSS559" s="438"/>
      <c r="QST559" s="3"/>
      <c r="QSU559" s="578"/>
      <c r="QSV559" s="3"/>
      <c r="QSW559" s="438"/>
      <c r="QSX559" s="3"/>
      <c r="QSY559" s="578"/>
      <c r="QSZ559" s="3"/>
      <c r="QTA559" s="438"/>
      <c r="QTB559" s="3"/>
      <c r="QTC559" s="578"/>
      <c r="QTD559" s="3"/>
      <c r="QTE559" s="438"/>
      <c r="QTF559" s="3"/>
      <c r="QTG559" s="578"/>
      <c r="QTH559" s="3"/>
      <c r="QTI559" s="438"/>
      <c r="QTJ559" s="3"/>
      <c r="QTK559" s="578"/>
      <c r="QTL559" s="3"/>
      <c r="QTM559" s="438"/>
      <c r="QTN559" s="3"/>
      <c r="QTO559" s="578"/>
      <c r="QTP559" s="3"/>
      <c r="QTQ559" s="438"/>
      <c r="QTR559" s="3"/>
      <c r="QTS559" s="578"/>
      <c r="QTT559" s="3"/>
      <c r="QTU559" s="438"/>
      <c r="QTV559" s="3"/>
      <c r="QTW559" s="578"/>
      <c r="QTX559" s="3"/>
      <c r="QTY559" s="438"/>
      <c r="QTZ559" s="3"/>
      <c r="QUA559" s="578"/>
      <c r="QUB559" s="3"/>
      <c r="QUC559" s="438"/>
      <c r="QUD559" s="3"/>
      <c r="QUE559" s="578"/>
      <c r="QUF559" s="3"/>
      <c r="QUG559" s="438"/>
      <c r="QUH559" s="3"/>
      <c r="QUI559" s="578"/>
      <c r="QUJ559" s="3"/>
      <c r="QUK559" s="438"/>
      <c r="QUL559" s="3"/>
      <c r="QUM559" s="578"/>
      <c r="QUN559" s="3"/>
      <c r="QUO559" s="438"/>
      <c r="QUP559" s="3"/>
      <c r="QUQ559" s="578"/>
      <c r="QUR559" s="3"/>
      <c r="QUS559" s="438"/>
      <c r="QUT559" s="3"/>
      <c r="QUU559" s="578"/>
      <c r="QUV559" s="3"/>
      <c r="QUW559" s="438"/>
      <c r="QUX559" s="3"/>
      <c r="QUY559" s="578"/>
      <c r="QUZ559" s="3"/>
      <c r="QVA559" s="438"/>
      <c r="QVB559" s="3"/>
      <c r="QVC559" s="578"/>
      <c r="QVD559" s="3"/>
      <c r="QVE559" s="438"/>
      <c r="QVF559" s="3"/>
      <c r="QVG559" s="578"/>
      <c r="QVH559" s="3"/>
      <c r="QVI559" s="438"/>
      <c r="QVJ559" s="3"/>
      <c r="QVK559" s="578"/>
      <c r="QVL559" s="3"/>
      <c r="QVM559" s="438"/>
      <c r="QVN559" s="3"/>
      <c r="QVO559" s="578"/>
      <c r="QVP559" s="3"/>
      <c r="QVQ559" s="438"/>
      <c r="QVR559" s="3"/>
      <c r="QVS559" s="578"/>
      <c r="QVT559" s="3"/>
      <c r="QVU559" s="438"/>
      <c r="QVV559" s="3"/>
      <c r="QVW559" s="578"/>
      <c r="QVX559" s="3"/>
      <c r="QVY559" s="438"/>
      <c r="QVZ559" s="3"/>
      <c r="QWA559" s="578"/>
      <c r="QWB559" s="3"/>
      <c r="QWC559" s="438"/>
      <c r="QWD559" s="3"/>
      <c r="QWE559" s="578"/>
      <c r="QWF559" s="3"/>
      <c r="QWG559" s="438"/>
      <c r="QWH559" s="3"/>
      <c r="QWI559" s="578"/>
      <c r="QWJ559" s="3"/>
      <c r="QWK559" s="438"/>
      <c r="QWL559" s="3"/>
      <c r="QWM559" s="578"/>
      <c r="QWN559" s="3"/>
      <c r="QWO559" s="438"/>
      <c r="QWP559" s="3"/>
      <c r="QWQ559" s="578"/>
      <c r="QWR559" s="3"/>
      <c r="QWS559" s="438"/>
      <c r="QWT559" s="3"/>
      <c r="QWU559" s="578"/>
      <c r="QWV559" s="3"/>
      <c r="QWW559" s="438"/>
      <c r="QWX559" s="3"/>
      <c r="QWY559" s="578"/>
      <c r="QWZ559" s="3"/>
      <c r="QXA559" s="438"/>
      <c r="QXB559" s="3"/>
      <c r="QXC559" s="578"/>
      <c r="QXD559" s="3"/>
      <c r="QXE559" s="438"/>
      <c r="QXF559" s="3"/>
      <c r="QXG559" s="578"/>
      <c r="QXH559" s="3"/>
      <c r="QXI559" s="438"/>
      <c r="QXJ559" s="3"/>
      <c r="QXK559" s="578"/>
      <c r="QXL559" s="3"/>
      <c r="QXM559" s="438"/>
      <c r="QXN559" s="3"/>
      <c r="QXO559" s="578"/>
      <c r="QXP559" s="3"/>
      <c r="QXQ559" s="438"/>
      <c r="QXR559" s="3"/>
      <c r="QXS559" s="578"/>
      <c r="QXT559" s="3"/>
      <c r="QXU559" s="438"/>
      <c r="QXV559" s="3"/>
      <c r="QXW559" s="578"/>
      <c r="QXX559" s="3"/>
      <c r="QXY559" s="438"/>
      <c r="QXZ559" s="3"/>
      <c r="QYA559" s="578"/>
      <c r="QYB559" s="3"/>
      <c r="QYC559" s="438"/>
      <c r="QYD559" s="3"/>
      <c r="QYE559" s="578"/>
      <c r="QYF559" s="3"/>
      <c r="QYG559" s="438"/>
      <c r="QYH559" s="3"/>
      <c r="QYI559" s="578"/>
      <c r="QYJ559" s="3"/>
      <c r="QYK559" s="438"/>
      <c r="QYL559" s="3"/>
      <c r="QYM559" s="578"/>
      <c r="QYN559" s="3"/>
      <c r="QYO559" s="438"/>
      <c r="QYP559" s="3"/>
      <c r="QYQ559" s="578"/>
      <c r="QYR559" s="3"/>
      <c r="QYS559" s="438"/>
      <c r="QYT559" s="3"/>
      <c r="QYU559" s="578"/>
      <c r="QYV559" s="3"/>
      <c r="QYW559" s="438"/>
      <c r="QYX559" s="3"/>
      <c r="QYY559" s="578"/>
      <c r="QYZ559" s="3"/>
      <c r="QZA559" s="438"/>
      <c r="QZB559" s="3"/>
      <c r="QZC559" s="578"/>
      <c r="QZD559" s="3"/>
      <c r="QZE559" s="438"/>
      <c r="QZF559" s="3"/>
      <c r="QZG559" s="578"/>
      <c r="QZH559" s="3"/>
      <c r="QZI559" s="438"/>
      <c r="QZJ559" s="3"/>
      <c r="QZK559" s="578"/>
      <c r="QZL559" s="3"/>
      <c r="QZM559" s="438"/>
      <c r="QZN559" s="3"/>
      <c r="QZO559" s="578"/>
      <c r="QZP559" s="3"/>
      <c r="QZQ559" s="438"/>
      <c r="QZR559" s="3"/>
      <c r="QZS559" s="578"/>
      <c r="QZT559" s="3"/>
      <c r="QZU559" s="438"/>
      <c r="QZV559" s="3"/>
      <c r="QZW559" s="578"/>
      <c r="QZX559" s="3"/>
      <c r="QZY559" s="438"/>
      <c r="QZZ559" s="3"/>
      <c r="RAA559" s="578"/>
      <c r="RAB559" s="3"/>
      <c r="RAC559" s="438"/>
      <c r="RAD559" s="3"/>
      <c r="RAE559" s="578"/>
      <c r="RAF559" s="3"/>
      <c r="RAG559" s="438"/>
      <c r="RAH559" s="3"/>
      <c r="RAI559" s="578"/>
      <c r="RAJ559" s="3"/>
      <c r="RAK559" s="438"/>
      <c r="RAL559" s="3"/>
      <c r="RAM559" s="578"/>
      <c r="RAN559" s="3"/>
      <c r="RAO559" s="438"/>
      <c r="RAP559" s="3"/>
      <c r="RAQ559" s="578"/>
      <c r="RAR559" s="3"/>
      <c r="RAS559" s="438"/>
      <c r="RAT559" s="3"/>
      <c r="RAU559" s="578"/>
      <c r="RAV559" s="3"/>
      <c r="RAW559" s="438"/>
      <c r="RAX559" s="3"/>
      <c r="RAY559" s="578"/>
      <c r="RAZ559" s="3"/>
      <c r="RBA559" s="438"/>
      <c r="RBB559" s="3"/>
      <c r="RBC559" s="578"/>
      <c r="RBD559" s="3"/>
      <c r="RBE559" s="438"/>
      <c r="RBF559" s="3"/>
      <c r="RBG559" s="578"/>
      <c r="RBH559" s="3"/>
      <c r="RBI559" s="438"/>
      <c r="RBJ559" s="3"/>
      <c r="RBK559" s="578"/>
      <c r="RBL559" s="3"/>
      <c r="RBM559" s="438"/>
      <c r="RBN559" s="3"/>
      <c r="RBO559" s="578"/>
      <c r="RBP559" s="3"/>
      <c r="RBQ559" s="438"/>
      <c r="RBR559" s="3"/>
      <c r="RBS559" s="578"/>
      <c r="RBT559" s="3"/>
      <c r="RBU559" s="438"/>
      <c r="RBV559" s="3"/>
      <c r="RBW559" s="578"/>
      <c r="RBX559" s="3"/>
      <c r="RBY559" s="438"/>
      <c r="RBZ559" s="3"/>
      <c r="RCA559" s="578"/>
      <c r="RCB559" s="3"/>
      <c r="RCC559" s="438"/>
      <c r="RCD559" s="3"/>
      <c r="RCE559" s="578"/>
      <c r="RCF559" s="3"/>
      <c r="RCG559" s="438"/>
      <c r="RCH559" s="3"/>
      <c r="RCI559" s="578"/>
      <c r="RCJ559" s="3"/>
      <c r="RCK559" s="438"/>
      <c r="RCL559" s="3"/>
      <c r="RCM559" s="578"/>
      <c r="RCN559" s="3"/>
      <c r="RCO559" s="438"/>
      <c r="RCP559" s="3"/>
      <c r="RCQ559" s="578"/>
      <c r="RCR559" s="3"/>
      <c r="RCS559" s="438"/>
      <c r="RCT559" s="3"/>
      <c r="RCU559" s="578"/>
      <c r="RCV559" s="3"/>
      <c r="RCW559" s="438"/>
      <c r="RCX559" s="3"/>
      <c r="RCY559" s="578"/>
      <c r="RCZ559" s="3"/>
      <c r="RDA559" s="438"/>
      <c r="RDB559" s="3"/>
      <c r="RDC559" s="578"/>
      <c r="RDD559" s="3"/>
      <c r="RDE559" s="438"/>
      <c r="RDF559" s="3"/>
      <c r="RDG559" s="578"/>
      <c r="RDH559" s="3"/>
      <c r="RDI559" s="438"/>
      <c r="RDJ559" s="3"/>
      <c r="RDK559" s="578"/>
      <c r="RDL559" s="3"/>
      <c r="RDM559" s="438"/>
      <c r="RDN559" s="3"/>
      <c r="RDO559" s="578"/>
      <c r="RDP559" s="3"/>
      <c r="RDQ559" s="438"/>
      <c r="RDR559" s="3"/>
      <c r="RDS559" s="578"/>
      <c r="RDT559" s="3"/>
      <c r="RDU559" s="438"/>
      <c r="RDV559" s="3"/>
      <c r="RDW559" s="578"/>
      <c r="RDX559" s="3"/>
      <c r="RDY559" s="438"/>
      <c r="RDZ559" s="3"/>
      <c r="REA559" s="578"/>
      <c r="REB559" s="3"/>
      <c r="REC559" s="438"/>
      <c r="RED559" s="3"/>
      <c r="REE559" s="578"/>
      <c r="REF559" s="3"/>
      <c r="REG559" s="438"/>
      <c r="REH559" s="3"/>
      <c r="REI559" s="578"/>
      <c r="REJ559" s="3"/>
      <c r="REK559" s="438"/>
      <c r="REL559" s="3"/>
      <c r="REM559" s="578"/>
      <c r="REN559" s="3"/>
      <c r="REO559" s="438"/>
      <c r="REP559" s="3"/>
      <c r="REQ559" s="578"/>
      <c r="RER559" s="3"/>
      <c r="RES559" s="438"/>
      <c r="RET559" s="3"/>
      <c r="REU559" s="578"/>
      <c r="REV559" s="3"/>
      <c r="REW559" s="438"/>
      <c r="REX559" s="3"/>
      <c r="REY559" s="578"/>
      <c r="REZ559" s="3"/>
      <c r="RFA559" s="438"/>
      <c r="RFB559" s="3"/>
      <c r="RFC559" s="578"/>
      <c r="RFD559" s="3"/>
      <c r="RFE559" s="438"/>
      <c r="RFF559" s="3"/>
      <c r="RFG559" s="578"/>
      <c r="RFH559" s="3"/>
      <c r="RFI559" s="438"/>
      <c r="RFJ559" s="3"/>
      <c r="RFK559" s="578"/>
      <c r="RFL559" s="3"/>
      <c r="RFM559" s="438"/>
      <c r="RFN559" s="3"/>
      <c r="RFO559" s="578"/>
      <c r="RFP559" s="3"/>
      <c r="RFQ559" s="438"/>
      <c r="RFR559" s="3"/>
      <c r="RFS559" s="578"/>
      <c r="RFT559" s="3"/>
      <c r="RFU559" s="438"/>
      <c r="RFV559" s="3"/>
      <c r="RFW559" s="578"/>
      <c r="RFX559" s="3"/>
      <c r="RFY559" s="438"/>
      <c r="RFZ559" s="3"/>
      <c r="RGA559" s="578"/>
      <c r="RGB559" s="3"/>
      <c r="RGC559" s="438"/>
      <c r="RGD559" s="3"/>
      <c r="RGE559" s="578"/>
      <c r="RGF559" s="3"/>
      <c r="RGG559" s="438"/>
      <c r="RGH559" s="3"/>
      <c r="RGI559" s="578"/>
      <c r="RGJ559" s="3"/>
      <c r="RGK559" s="438"/>
      <c r="RGL559" s="3"/>
      <c r="RGM559" s="578"/>
      <c r="RGN559" s="3"/>
      <c r="RGO559" s="438"/>
      <c r="RGP559" s="3"/>
      <c r="RGQ559" s="578"/>
      <c r="RGR559" s="3"/>
      <c r="RGS559" s="438"/>
      <c r="RGT559" s="3"/>
      <c r="RGU559" s="578"/>
      <c r="RGV559" s="3"/>
      <c r="RGW559" s="438"/>
      <c r="RGX559" s="3"/>
      <c r="RGY559" s="578"/>
      <c r="RGZ559" s="3"/>
      <c r="RHA559" s="438"/>
      <c r="RHB559" s="3"/>
      <c r="RHC559" s="578"/>
      <c r="RHD559" s="3"/>
      <c r="RHE559" s="438"/>
      <c r="RHF559" s="3"/>
      <c r="RHG559" s="578"/>
      <c r="RHH559" s="3"/>
      <c r="RHI559" s="438"/>
      <c r="RHJ559" s="3"/>
      <c r="RHK559" s="578"/>
      <c r="RHL559" s="3"/>
      <c r="RHM559" s="438"/>
      <c r="RHN559" s="3"/>
      <c r="RHO559" s="578"/>
      <c r="RHP559" s="3"/>
      <c r="RHQ559" s="438"/>
      <c r="RHR559" s="3"/>
      <c r="RHS559" s="578"/>
      <c r="RHT559" s="3"/>
      <c r="RHU559" s="438"/>
      <c r="RHV559" s="3"/>
      <c r="RHW559" s="578"/>
      <c r="RHX559" s="3"/>
      <c r="RHY559" s="438"/>
      <c r="RHZ559" s="3"/>
      <c r="RIA559" s="578"/>
      <c r="RIB559" s="3"/>
      <c r="RIC559" s="438"/>
      <c r="RID559" s="3"/>
      <c r="RIE559" s="578"/>
      <c r="RIF559" s="3"/>
      <c r="RIG559" s="438"/>
      <c r="RIH559" s="3"/>
      <c r="RII559" s="578"/>
      <c r="RIJ559" s="3"/>
      <c r="RIK559" s="438"/>
      <c r="RIL559" s="3"/>
      <c r="RIM559" s="578"/>
      <c r="RIN559" s="3"/>
      <c r="RIO559" s="438"/>
      <c r="RIP559" s="3"/>
      <c r="RIQ559" s="578"/>
      <c r="RIR559" s="3"/>
      <c r="RIS559" s="438"/>
      <c r="RIT559" s="3"/>
      <c r="RIU559" s="578"/>
      <c r="RIV559" s="3"/>
      <c r="RIW559" s="438"/>
      <c r="RIX559" s="3"/>
      <c r="RIY559" s="578"/>
      <c r="RIZ559" s="3"/>
      <c r="RJA559" s="438"/>
      <c r="RJB559" s="3"/>
      <c r="RJC559" s="578"/>
      <c r="RJD559" s="3"/>
      <c r="RJE559" s="438"/>
      <c r="RJF559" s="3"/>
      <c r="RJG559" s="578"/>
      <c r="RJH559" s="3"/>
      <c r="RJI559" s="438"/>
      <c r="RJJ559" s="3"/>
      <c r="RJK559" s="578"/>
      <c r="RJL559" s="3"/>
      <c r="RJM559" s="438"/>
      <c r="RJN559" s="3"/>
      <c r="RJO559" s="578"/>
      <c r="RJP559" s="3"/>
      <c r="RJQ559" s="438"/>
      <c r="RJR559" s="3"/>
      <c r="RJS559" s="578"/>
      <c r="RJT559" s="3"/>
      <c r="RJU559" s="438"/>
      <c r="RJV559" s="3"/>
      <c r="RJW559" s="578"/>
      <c r="RJX559" s="3"/>
      <c r="RJY559" s="438"/>
      <c r="RJZ559" s="3"/>
      <c r="RKA559" s="578"/>
      <c r="RKB559" s="3"/>
      <c r="RKC559" s="438"/>
      <c r="RKD559" s="3"/>
      <c r="RKE559" s="578"/>
      <c r="RKF559" s="3"/>
      <c r="RKG559" s="438"/>
      <c r="RKH559" s="3"/>
      <c r="RKI559" s="578"/>
      <c r="RKJ559" s="3"/>
      <c r="RKK559" s="438"/>
      <c r="RKL559" s="3"/>
      <c r="RKM559" s="578"/>
      <c r="RKN559" s="3"/>
      <c r="RKO559" s="438"/>
      <c r="RKP559" s="3"/>
      <c r="RKQ559" s="578"/>
      <c r="RKR559" s="3"/>
      <c r="RKS559" s="438"/>
      <c r="RKT559" s="3"/>
      <c r="RKU559" s="578"/>
      <c r="RKV559" s="3"/>
      <c r="RKW559" s="438"/>
      <c r="RKX559" s="3"/>
      <c r="RKY559" s="578"/>
      <c r="RKZ559" s="3"/>
      <c r="RLA559" s="438"/>
      <c r="RLB559" s="3"/>
      <c r="RLC559" s="578"/>
      <c r="RLD559" s="3"/>
      <c r="RLE559" s="438"/>
      <c r="RLF559" s="3"/>
      <c r="RLG559" s="578"/>
      <c r="RLH559" s="3"/>
      <c r="RLI559" s="438"/>
      <c r="RLJ559" s="3"/>
      <c r="RLK559" s="578"/>
      <c r="RLL559" s="3"/>
      <c r="RLM559" s="438"/>
      <c r="RLN559" s="3"/>
      <c r="RLO559" s="578"/>
      <c r="RLP559" s="3"/>
      <c r="RLQ559" s="438"/>
      <c r="RLR559" s="3"/>
      <c r="RLS559" s="578"/>
      <c r="RLT559" s="3"/>
      <c r="RLU559" s="438"/>
      <c r="RLV559" s="3"/>
      <c r="RLW559" s="578"/>
      <c r="RLX559" s="3"/>
      <c r="RLY559" s="438"/>
      <c r="RLZ559" s="3"/>
      <c r="RMA559" s="578"/>
      <c r="RMB559" s="3"/>
      <c r="RMC559" s="438"/>
      <c r="RMD559" s="3"/>
      <c r="RME559" s="578"/>
      <c r="RMF559" s="3"/>
      <c r="RMG559" s="438"/>
      <c r="RMH559" s="3"/>
      <c r="RMI559" s="578"/>
      <c r="RMJ559" s="3"/>
      <c r="RMK559" s="438"/>
      <c r="RML559" s="3"/>
      <c r="RMM559" s="578"/>
      <c r="RMN559" s="3"/>
      <c r="RMO559" s="438"/>
      <c r="RMP559" s="3"/>
      <c r="RMQ559" s="578"/>
      <c r="RMR559" s="3"/>
      <c r="RMS559" s="438"/>
      <c r="RMT559" s="3"/>
      <c r="RMU559" s="578"/>
      <c r="RMV559" s="3"/>
      <c r="RMW559" s="438"/>
      <c r="RMX559" s="3"/>
      <c r="RMY559" s="578"/>
      <c r="RMZ559" s="3"/>
      <c r="RNA559" s="438"/>
      <c r="RNB559" s="3"/>
      <c r="RNC559" s="578"/>
      <c r="RND559" s="3"/>
      <c r="RNE559" s="438"/>
      <c r="RNF559" s="3"/>
      <c r="RNG559" s="578"/>
      <c r="RNH559" s="3"/>
      <c r="RNI559" s="438"/>
      <c r="RNJ559" s="3"/>
      <c r="RNK559" s="578"/>
      <c r="RNL559" s="3"/>
      <c r="RNM559" s="438"/>
      <c r="RNN559" s="3"/>
      <c r="RNO559" s="578"/>
      <c r="RNP559" s="3"/>
      <c r="RNQ559" s="438"/>
      <c r="RNR559" s="3"/>
      <c r="RNS559" s="578"/>
      <c r="RNT559" s="3"/>
      <c r="RNU559" s="438"/>
      <c r="RNV559" s="3"/>
      <c r="RNW559" s="578"/>
      <c r="RNX559" s="3"/>
      <c r="RNY559" s="438"/>
      <c r="RNZ559" s="3"/>
      <c r="ROA559" s="578"/>
      <c r="ROB559" s="3"/>
      <c r="ROC559" s="438"/>
      <c r="ROD559" s="3"/>
      <c r="ROE559" s="578"/>
      <c r="ROF559" s="3"/>
      <c r="ROG559" s="438"/>
      <c r="ROH559" s="3"/>
      <c r="ROI559" s="578"/>
      <c r="ROJ559" s="3"/>
      <c r="ROK559" s="438"/>
      <c r="ROL559" s="3"/>
      <c r="ROM559" s="578"/>
      <c r="RON559" s="3"/>
      <c r="ROO559" s="438"/>
      <c r="ROP559" s="3"/>
      <c r="ROQ559" s="578"/>
      <c r="ROR559" s="3"/>
      <c r="ROS559" s="438"/>
      <c r="ROT559" s="3"/>
      <c r="ROU559" s="578"/>
      <c r="ROV559" s="3"/>
      <c r="ROW559" s="438"/>
      <c r="ROX559" s="3"/>
      <c r="ROY559" s="578"/>
      <c r="ROZ559" s="3"/>
      <c r="RPA559" s="438"/>
      <c r="RPB559" s="3"/>
      <c r="RPC559" s="578"/>
      <c r="RPD559" s="3"/>
      <c r="RPE559" s="438"/>
      <c r="RPF559" s="3"/>
      <c r="RPG559" s="578"/>
      <c r="RPH559" s="3"/>
      <c r="RPI559" s="438"/>
      <c r="RPJ559" s="3"/>
      <c r="RPK559" s="578"/>
      <c r="RPL559" s="3"/>
      <c r="RPM559" s="438"/>
      <c r="RPN559" s="3"/>
      <c r="RPO559" s="578"/>
      <c r="RPP559" s="3"/>
      <c r="RPQ559" s="438"/>
      <c r="RPR559" s="3"/>
      <c r="RPS559" s="578"/>
      <c r="RPT559" s="3"/>
      <c r="RPU559" s="438"/>
      <c r="RPV559" s="3"/>
      <c r="RPW559" s="578"/>
      <c r="RPX559" s="3"/>
      <c r="RPY559" s="438"/>
      <c r="RPZ559" s="3"/>
      <c r="RQA559" s="578"/>
      <c r="RQB559" s="3"/>
      <c r="RQC559" s="438"/>
      <c r="RQD559" s="3"/>
      <c r="RQE559" s="578"/>
      <c r="RQF559" s="3"/>
      <c r="RQG559" s="438"/>
      <c r="RQH559" s="3"/>
      <c r="RQI559" s="578"/>
      <c r="RQJ559" s="3"/>
      <c r="RQK559" s="438"/>
      <c r="RQL559" s="3"/>
      <c r="RQM559" s="578"/>
      <c r="RQN559" s="3"/>
      <c r="RQO559" s="438"/>
      <c r="RQP559" s="3"/>
      <c r="RQQ559" s="578"/>
      <c r="RQR559" s="3"/>
      <c r="RQS559" s="438"/>
      <c r="RQT559" s="3"/>
      <c r="RQU559" s="578"/>
      <c r="RQV559" s="3"/>
      <c r="RQW559" s="438"/>
      <c r="RQX559" s="3"/>
      <c r="RQY559" s="578"/>
      <c r="RQZ559" s="3"/>
      <c r="RRA559" s="438"/>
      <c r="RRB559" s="3"/>
      <c r="RRC559" s="578"/>
      <c r="RRD559" s="3"/>
      <c r="RRE559" s="438"/>
      <c r="RRF559" s="3"/>
      <c r="RRG559" s="578"/>
      <c r="RRH559" s="3"/>
      <c r="RRI559" s="438"/>
      <c r="RRJ559" s="3"/>
      <c r="RRK559" s="578"/>
      <c r="RRL559" s="3"/>
      <c r="RRM559" s="438"/>
      <c r="RRN559" s="3"/>
      <c r="RRO559" s="578"/>
      <c r="RRP559" s="3"/>
      <c r="RRQ559" s="438"/>
      <c r="RRR559" s="3"/>
      <c r="RRS559" s="578"/>
      <c r="RRT559" s="3"/>
      <c r="RRU559" s="438"/>
      <c r="RRV559" s="3"/>
      <c r="RRW559" s="578"/>
      <c r="RRX559" s="3"/>
      <c r="RRY559" s="438"/>
      <c r="RRZ559" s="3"/>
      <c r="RSA559" s="578"/>
      <c r="RSB559" s="3"/>
      <c r="RSC559" s="438"/>
      <c r="RSD559" s="3"/>
      <c r="RSE559" s="578"/>
      <c r="RSF559" s="3"/>
      <c r="RSG559" s="438"/>
      <c r="RSH559" s="3"/>
      <c r="RSI559" s="578"/>
      <c r="RSJ559" s="3"/>
      <c r="RSK559" s="438"/>
      <c r="RSL559" s="3"/>
      <c r="RSM559" s="578"/>
      <c r="RSN559" s="3"/>
      <c r="RSO559" s="438"/>
      <c r="RSP559" s="3"/>
      <c r="RSQ559" s="578"/>
      <c r="RSR559" s="3"/>
      <c r="RSS559" s="438"/>
      <c r="RST559" s="3"/>
      <c r="RSU559" s="578"/>
      <c r="RSV559" s="3"/>
      <c r="RSW559" s="438"/>
      <c r="RSX559" s="3"/>
      <c r="RSY559" s="578"/>
      <c r="RSZ559" s="3"/>
      <c r="RTA559" s="438"/>
      <c r="RTB559" s="3"/>
      <c r="RTC559" s="578"/>
      <c r="RTD559" s="3"/>
      <c r="RTE559" s="438"/>
      <c r="RTF559" s="3"/>
      <c r="RTG559" s="578"/>
      <c r="RTH559" s="3"/>
      <c r="RTI559" s="438"/>
      <c r="RTJ559" s="3"/>
      <c r="RTK559" s="578"/>
      <c r="RTL559" s="3"/>
      <c r="RTM559" s="438"/>
      <c r="RTN559" s="3"/>
      <c r="RTO559" s="578"/>
      <c r="RTP559" s="3"/>
      <c r="RTQ559" s="438"/>
      <c r="RTR559" s="3"/>
      <c r="RTS559" s="578"/>
      <c r="RTT559" s="3"/>
      <c r="RTU559" s="438"/>
      <c r="RTV559" s="3"/>
      <c r="RTW559" s="578"/>
      <c r="RTX559" s="3"/>
      <c r="RTY559" s="438"/>
      <c r="RTZ559" s="3"/>
      <c r="RUA559" s="578"/>
      <c r="RUB559" s="3"/>
      <c r="RUC559" s="438"/>
      <c r="RUD559" s="3"/>
      <c r="RUE559" s="578"/>
      <c r="RUF559" s="3"/>
      <c r="RUG559" s="438"/>
      <c r="RUH559" s="3"/>
      <c r="RUI559" s="578"/>
      <c r="RUJ559" s="3"/>
      <c r="RUK559" s="438"/>
      <c r="RUL559" s="3"/>
      <c r="RUM559" s="578"/>
      <c r="RUN559" s="3"/>
      <c r="RUO559" s="438"/>
      <c r="RUP559" s="3"/>
      <c r="RUQ559" s="578"/>
      <c r="RUR559" s="3"/>
      <c r="RUS559" s="438"/>
      <c r="RUT559" s="3"/>
      <c r="RUU559" s="578"/>
      <c r="RUV559" s="3"/>
      <c r="RUW559" s="438"/>
      <c r="RUX559" s="3"/>
      <c r="RUY559" s="578"/>
      <c r="RUZ559" s="3"/>
      <c r="RVA559" s="438"/>
      <c r="RVB559" s="3"/>
      <c r="RVC559" s="578"/>
      <c r="RVD559" s="3"/>
      <c r="RVE559" s="438"/>
      <c r="RVF559" s="3"/>
      <c r="RVG559" s="578"/>
      <c r="RVH559" s="3"/>
      <c r="RVI559" s="438"/>
      <c r="RVJ559" s="3"/>
      <c r="RVK559" s="578"/>
      <c r="RVL559" s="3"/>
      <c r="RVM559" s="438"/>
      <c r="RVN559" s="3"/>
      <c r="RVO559" s="578"/>
      <c r="RVP559" s="3"/>
      <c r="RVQ559" s="438"/>
      <c r="RVR559" s="3"/>
      <c r="RVS559" s="578"/>
      <c r="RVT559" s="3"/>
      <c r="RVU559" s="438"/>
      <c r="RVV559" s="3"/>
      <c r="RVW559" s="578"/>
      <c r="RVX559" s="3"/>
      <c r="RVY559" s="438"/>
      <c r="RVZ559" s="3"/>
      <c r="RWA559" s="578"/>
      <c r="RWB559" s="3"/>
      <c r="RWC559" s="438"/>
      <c r="RWD559" s="3"/>
      <c r="RWE559" s="578"/>
      <c r="RWF559" s="3"/>
      <c r="RWG559" s="438"/>
      <c r="RWH559" s="3"/>
      <c r="RWI559" s="578"/>
      <c r="RWJ559" s="3"/>
      <c r="RWK559" s="438"/>
      <c r="RWL559" s="3"/>
      <c r="RWM559" s="578"/>
      <c r="RWN559" s="3"/>
      <c r="RWO559" s="438"/>
      <c r="RWP559" s="3"/>
      <c r="RWQ559" s="578"/>
      <c r="RWR559" s="3"/>
      <c r="RWS559" s="438"/>
      <c r="RWT559" s="3"/>
      <c r="RWU559" s="578"/>
      <c r="RWV559" s="3"/>
      <c r="RWW559" s="438"/>
      <c r="RWX559" s="3"/>
      <c r="RWY559" s="578"/>
      <c r="RWZ559" s="3"/>
      <c r="RXA559" s="438"/>
      <c r="RXB559" s="3"/>
      <c r="RXC559" s="578"/>
      <c r="RXD559" s="3"/>
      <c r="RXE559" s="438"/>
      <c r="RXF559" s="3"/>
      <c r="RXG559" s="578"/>
      <c r="RXH559" s="3"/>
      <c r="RXI559" s="438"/>
      <c r="RXJ559" s="3"/>
      <c r="RXK559" s="578"/>
      <c r="RXL559" s="3"/>
      <c r="RXM559" s="438"/>
      <c r="RXN559" s="3"/>
      <c r="RXO559" s="578"/>
      <c r="RXP559" s="3"/>
      <c r="RXQ559" s="438"/>
      <c r="RXR559" s="3"/>
      <c r="RXS559" s="578"/>
      <c r="RXT559" s="3"/>
      <c r="RXU559" s="438"/>
      <c r="RXV559" s="3"/>
      <c r="RXW559" s="578"/>
      <c r="RXX559" s="3"/>
      <c r="RXY559" s="438"/>
      <c r="RXZ559" s="3"/>
      <c r="RYA559" s="578"/>
      <c r="RYB559" s="3"/>
      <c r="RYC559" s="438"/>
      <c r="RYD559" s="3"/>
      <c r="RYE559" s="578"/>
      <c r="RYF559" s="3"/>
      <c r="RYG559" s="438"/>
      <c r="RYH559" s="3"/>
      <c r="RYI559" s="578"/>
      <c r="RYJ559" s="3"/>
      <c r="RYK559" s="438"/>
      <c r="RYL559" s="3"/>
      <c r="RYM559" s="578"/>
      <c r="RYN559" s="3"/>
      <c r="RYO559" s="438"/>
      <c r="RYP559" s="3"/>
      <c r="RYQ559" s="578"/>
      <c r="RYR559" s="3"/>
      <c r="RYS559" s="438"/>
      <c r="RYT559" s="3"/>
      <c r="RYU559" s="578"/>
      <c r="RYV559" s="3"/>
      <c r="RYW559" s="438"/>
      <c r="RYX559" s="3"/>
      <c r="RYY559" s="578"/>
      <c r="RYZ559" s="3"/>
      <c r="RZA559" s="438"/>
      <c r="RZB559" s="3"/>
      <c r="RZC559" s="578"/>
      <c r="RZD559" s="3"/>
      <c r="RZE559" s="438"/>
      <c r="RZF559" s="3"/>
      <c r="RZG559" s="578"/>
      <c r="RZH559" s="3"/>
      <c r="RZI559" s="438"/>
      <c r="RZJ559" s="3"/>
      <c r="RZK559" s="578"/>
      <c r="RZL559" s="3"/>
      <c r="RZM559" s="438"/>
      <c r="RZN559" s="3"/>
      <c r="RZO559" s="578"/>
      <c r="RZP559" s="3"/>
      <c r="RZQ559" s="438"/>
      <c r="RZR559" s="3"/>
      <c r="RZS559" s="578"/>
      <c r="RZT559" s="3"/>
      <c r="RZU559" s="438"/>
      <c r="RZV559" s="3"/>
      <c r="RZW559" s="578"/>
      <c r="RZX559" s="3"/>
      <c r="RZY559" s="438"/>
      <c r="RZZ559" s="3"/>
      <c r="SAA559" s="578"/>
      <c r="SAB559" s="3"/>
      <c r="SAC559" s="438"/>
      <c r="SAD559" s="3"/>
      <c r="SAE559" s="578"/>
      <c r="SAF559" s="3"/>
      <c r="SAG559" s="438"/>
      <c r="SAH559" s="3"/>
      <c r="SAI559" s="578"/>
      <c r="SAJ559" s="3"/>
      <c r="SAK559" s="438"/>
      <c r="SAL559" s="3"/>
      <c r="SAM559" s="578"/>
      <c r="SAN559" s="3"/>
      <c r="SAO559" s="438"/>
      <c r="SAP559" s="3"/>
      <c r="SAQ559" s="578"/>
      <c r="SAR559" s="3"/>
      <c r="SAS559" s="438"/>
      <c r="SAT559" s="3"/>
      <c r="SAU559" s="578"/>
      <c r="SAV559" s="3"/>
      <c r="SAW559" s="438"/>
      <c r="SAX559" s="3"/>
      <c r="SAY559" s="578"/>
      <c r="SAZ559" s="3"/>
      <c r="SBA559" s="438"/>
      <c r="SBB559" s="3"/>
      <c r="SBC559" s="578"/>
      <c r="SBD559" s="3"/>
      <c r="SBE559" s="438"/>
      <c r="SBF559" s="3"/>
      <c r="SBG559" s="578"/>
      <c r="SBH559" s="3"/>
      <c r="SBI559" s="438"/>
      <c r="SBJ559" s="3"/>
      <c r="SBK559" s="578"/>
      <c r="SBL559" s="3"/>
      <c r="SBM559" s="438"/>
      <c r="SBN559" s="3"/>
      <c r="SBO559" s="578"/>
      <c r="SBP559" s="3"/>
      <c r="SBQ559" s="438"/>
      <c r="SBR559" s="3"/>
      <c r="SBS559" s="578"/>
      <c r="SBT559" s="3"/>
      <c r="SBU559" s="438"/>
      <c r="SBV559" s="3"/>
      <c r="SBW559" s="578"/>
      <c r="SBX559" s="3"/>
      <c r="SBY559" s="438"/>
      <c r="SBZ559" s="3"/>
      <c r="SCA559" s="578"/>
      <c r="SCB559" s="3"/>
      <c r="SCC559" s="438"/>
      <c r="SCD559" s="3"/>
      <c r="SCE559" s="578"/>
      <c r="SCF559" s="3"/>
      <c r="SCG559" s="438"/>
      <c r="SCH559" s="3"/>
      <c r="SCI559" s="578"/>
      <c r="SCJ559" s="3"/>
      <c r="SCK559" s="438"/>
      <c r="SCL559" s="3"/>
      <c r="SCM559" s="578"/>
      <c r="SCN559" s="3"/>
      <c r="SCO559" s="438"/>
      <c r="SCP559" s="3"/>
      <c r="SCQ559" s="578"/>
      <c r="SCR559" s="3"/>
      <c r="SCS559" s="438"/>
      <c r="SCT559" s="3"/>
      <c r="SCU559" s="578"/>
      <c r="SCV559" s="3"/>
      <c r="SCW559" s="438"/>
      <c r="SCX559" s="3"/>
      <c r="SCY559" s="578"/>
      <c r="SCZ559" s="3"/>
      <c r="SDA559" s="438"/>
      <c r="SDB559" s="3"/>
      <c r="SDC559" s="578"/>
      <c r="SDD559" s="3"/>
      <c r="SDE559" s="438"/>
      <c r="SDF559" s="3"/>
      <c r="SDG559" s="578"/>
      <c r="SDH559" s="3"/>
      <c r="SDI559" s="438"/>
      <c r="SDJ559" s="3"/>
      <c r="SDK559" s="578"/>
      <c r="SDL559" s="3"/>
      <c r="SDM559" s="438"/>
      <c r="SDN559" s="3"/>
      <c r="SDO559" s="578"/>
      <c r="SDP559" s="3"/>
      <c r="SDQ559" s="438"/>
      <c r="SDR559" s="3"/>
      <c r="SDS559" s="578"/>
      <c r="SDT559" s="3"/>
      <c r="SDU559" s="438"/>
      <c r="SDV559" s="3"/>
      <c r="SDW559" s="578"/>
      <c r="SDX559" s="3"/>
      <c r="SDY559" s="438"/>
      <c r="SDZ559" s="3"/>
      <c r="SEA559" s="578"/>
      <c r="SEB559" s="3"/>
      <c r="SEC559" s="438"/>
      <c r="SED559" s="3"/>
      <c r="SEE559" s="578"/>
      <c r="SEF559" s="3"/>
      <c r="SEG559" s="438"/>
      <c r="SEH559" s="3"/>
      <c r="SEI559" s="578"/>
      <c r="SEJ559" s="3"/>
      <c r="SEK559" s="438"/>
      <c r="SEL559" s="3"/>
      <c r="SEM559" s="578"/>
      <c r="SEN559" s="3"/>
      <c r="SEO559" s="438"/>
      <c r="SEP559" s="3"/>
      <c r="SEQ559" s="578"/>
      <c r="SER559" s="3"/>
      <c r="SES559" s="438"/>
      <c r="SET559" s="3"/>
      <c r="SEU559" s="578"/>
      <c r="SEV559" s="3"/>
      <c r="SEW559" s="438"/>
      <c r="SEX559" s="3"/>
      <c r="SEY559" s="578"/>
      <c r="SEZ559" s="3"/>
      <c r="SFA559" s="438"/>
      <c r="SFB559" s="3"/>
      <c r="SFC559" s="578"/>
      <c r="SFD559" s="3"/>
      <c r="SFE559" s="438"/>
      <c r="SFF559" s="3"/>
      <c r="SFG559" s="578"/>
      <c r="SFH559" s="3"/>
      <c r="SFI559" s="438"/>
      <c r="SFJ559" s="3"/>
      <c r="SFK559" s="578"/>
      <c r="SFL559" s="3"/>
      <c r="SFM559" s="438"/>
      <c r="SFN559" s="3"/>
      <c r="SFO559" s="578"/>
      <c r="SFP559" s="3"/>
      <c r="SFQ559" s="438"/>
      <c r="SFR559" s="3"/>
      <c r="SFS559" s="578"/>
      <c r="SFT559" s="3"/>
      <c r="SFU559" s="438"/>
      <c r="SFV559" s="3"/>
      <c r="SFW559" s="578"/>
      <c r="SFX559" s="3"/>
      <c r="SFY559" s="438"/>
      <c r="SFZ559" s="3"/>
      <c r="SGA559" s="578"/>
      <c r="SGB559" s="3"/>
      <c r="SGC559" s="438"/>
      <c r="SGD559" s="3"/>
      <c r="SGE559" s="578"/>
      <c r="SGF559" s="3"/>
      <c r="SGG559" s="438"/>
      <c r="SGH559" s="3"/>
      <c r="SGI559" s="578"/>
      <c r="SGJ559" s="3"/>
      <c r="SGK559" s="438"/>
      <c r="SGL559" s="3"/>
      <c r="SGM559" s="578"/>
      <c r="SGN559" s="3"/>
      <c r="SGO559" s="438"/>
      <c r="SGP559" s="3"/>
      <c r="SGQ559" s="578"/>
      <c r="SGR559" s="3"/>
      <c r="SGS559" s="438"/>
      <c r="SGT559" s="3"/>
      <c r="SGU559" s="578"/>
      <c r="SGV559" s="3"/>
      <c r="SGW559" s="438"/>
      <c r="SGX559" s="3"/>
      <c r="SGY559" s="578"/>
      <c r="SGZ559" s="3"/>
      <c r="SHA559" s="438"/>
      <c r="SHB559" s="3"/>
      <c r="SHC559" s="578"/>
      <c r="SHD559" s="3"/>
      <c r="SHE559" s="438"/>
      <c r="SHF559" s="3"/>
      <c r="SHG559" s="578"/>
      <c r="SHH559" s="3"/>
      <c r="SHI559" s="438"/>
      <c r="SHJ559" s="3"/>
      <c r="SHK559" s="578"/>
      <c r="SHL559" s="3"/>
      <c r="SHM559" s="438"/>
      <c r="SHN559" s="3"/>
      <c r="SHO559" s="578"/>
      <c r="SHP559" s="3"/>
      <c r="SHQ559" s="438"/>
      <c r="SHR559" s="3"/>
      <c r="SHS559" s="578"/>
      <c r="SHT559" s="3"/>
      <c r="SHU559" s="438"/>
      <c r="SHV559" s="3"/>
      <c r="SHW559" s="578"/>
      <c r="SHX559" s="3"/>
      <c r="SHY559" s="438"/>
      <c r="SHZ559" s="3"/>
      <c r="SIA559" s="578"/>
      <c r="SIB559" s="3"/>
      <c r="SIC559" s="438"/>
      <c r="SID559" s="3"/>
      <c r="SIE559" s="578"/>
      <c r="SIF559" s="3"/>
      <c r="SIG559" s="438"/>
      <c r="SIH559" s="3"/>
      <c r="SII559" s="578"/>
      <c r="SIJ559" s="3"/>
      <c r="SIK559" s="438"/>
      <c r="SIL559" s="3"/>
      <c r="SIM559" s="578"/>
      <c r="SIN559" s="3"/>
      <c r="SIO559" s="438"/>
      <c r="SIP559" s="3"/>
      <c r="SIQ559" s="578"/>
      <c r="SIR559" s="3"/>
      <c r="SIS559" s="438"/>
      <c r="SIT559" s="3"/>
      <c r="SIU559" s="578"/>
      <c r="SIV559" s="3"/>
      <c r="SIW559" s="438"/>
      <c r="SIX559" s="3"/>
      <c r="SIY559" s="578"/>
      <c r="SIZ559" s="3"/>
      <c r="SJA559" s="438"/>
      <c r="SJB559" s="3"/>
      <c r="SJC559" s="578"/>
      <c r="SJD559" s="3"/>
      <c r="SJE559" s="438"/>
      <c r="SJF559" s="3"/>
      <c r="SJG559" s="578"/>
      <c r="SJH559" s="3"/>
      <c r="SJI559" s="438"/>
      <c r="SJJ559" s="3"/>
      <c r="SJK559" s="578"/>
      <c r="SJL559" s="3"/>
      <c r="SJM559" s="438"/>
      <c r="SJN559" s="3"/>
      <c r="SJO559" s="578"/>
      <c r="SJP559" s="3"/>
      <c r="SJQ559" s="438"/>
      <c r="SJR559" s="3"/>
      <c r="SJS559" s="578"/>
      <c r="SJT559" s="3"/>
      <c r="SJU559" s="438"/>
      <c r="SJV559" s="3"/>
      <c r="SJW559" s="578"/>
      <c r="SJX559" s="3"/>
      <c r="SJY559" s="438"/>
      <c r="SJZ559" s="3"/>
      <c r="SKA559" s="578"/>
      <c r="SKB559" s="3"/>
      <c r="SKC559" s="438"/>
      <c r="SKD559" s="3"/>
      <c r="SKE559" s="578"/>
      <c r="SKF559" s="3"/>
      <c r="SKG559" s="438"/>
      <c r="SKH559" s="3"/>
      <c r="SKI559" s="578"/>
      <c r="SKJ559" s="3"/>
      <c r="SKK559" s="438"/>
      <c r="SKL559" s="3"/>
      <c r="SKM559" s="578"/>
      <c r="SKN559" s="3"/>
      <c r="SKO559" s="438"/>
      <c r="SKP559" s="3"/>
      <c r="SKQ559" s="578"/>
      <c r="SKR559" s="3"/>
      <c r="SKS559" s="438"/>
      <c r="SKT559" s="3"/>
      <c r="SKU559" s="578"/>
      <c r="SKV559" s="3"/>
      <c r="SKW559" s="438"/>
      <c r="SKX559" s="3"/>
      <c r="SKY559" s="578"/>
      <c r="SKZ559" s="3"/>
      <c r="SLA559" s="438"/>
      <c r="SLB559" s="3"/>
      <c r="SLC559" s="578"/>
      <c r="SLD559" s="3"/>
      <c r="SLE559" s="438"/>
      <c r="SLF559" s="3"/>
      <c r="SLG559" s="578"/>
      <c r="SLH559" s="3"/>
      <c r="SLI559" s="438"/>
      <c r="SLJ559" s="3"/>
      <c r="SLK559" s="578"/>
      <c r="SLL559" s="3"/>
      <c r="SLM559" s="438"/>
      <c r="SLN559" s="3"/>
      <c r="SLO559" s="578"/>
      <c r="SLP559" s="3"/>
      <c r="SLQ559" s="438"/>
      <c r="SLR559" s="3"/>
      <c r="SLS559" s="578"/>
      <c r="SLT559" s="3"/>
      <c r="SLU559" s="438"/>
      <c r="SLV559" s="3"/>
      <c r="SLW559" s="578"/>
      <c r="SLX559" s="3"/>
      <c r="SLY559" s="438"/>
      <c r="SLZ559" s="3"/>
      <c r="SMA559" s="578"/>
      <c r="SMB559" s="3"/>
      <c r="SMC559" s="438"/>
      <c r="SMD559" s="3"/>
      <c r="SME559" s="578"/>
      <c r="SMF559" s="3"/>
      <c r="SMG559" s="438"/>
      <c r="SMH559" s="3"/>
      <c r="SMI559" s="578"/>
      <c r="SMJ559" s="3"/>
      <c r="SMK559" s="438"/>
      <c r="SML559" s="3"/>
      <c r="SMM559" s="578"/>
      <c r="SMN559" s="3"/>
      <c r="SMO559" s="438"/>
      <c r="SMP559" s="3"/>
      <c r="SMQ559" s="578"/>
      <c r="SMR559" s="3"/>
      <c r="SMS559" s="438"/>
      <c r="SMT559" s="3"/>
      <c r="SMU559" s="578"/>
      <c r="SMV559" s="3"/>
      <c r="SMW559" s="438"/>
      <c r="SMX559" s="3"/>
      <c r="SMY559" s="578"/>
      <c r="SMZ559" s="3"/>
      <c r="SNA559" s="438"/>
      <c r="SNB559" s="3"/>
      <c r="SNC559" s="578"/>
      <c r="SND559" s="3"/>
      <c r="SNE559" s="438"/>
      <c r="SNF559" s="3"/>
      <c r="SNG559" s="578"/>
      <c r="SNH559" s="3"/>
      <c r="SNI559" s="438"/>
      <c r="SNJ559" s="3"/>
      <c r="SNK559" s="578"/>
      <c r="SNL559" s="3"/>
      <c r="SNM559" s="438"/>
      <c r="SNN559" s="3"/>
      <c r="SNO559" s="578"/>
      <c r="SNP559" s="3"/>
      <c r="SNQ559" s="438"/>
      <c r="SNR559" s="3"/>
      <c r="SNS559" s="578"/>
      <c r="SNT559" s="3"/>
      <c r="SNU559" s="438"/>
      <c r="SNV559" s="3"/>
      <c r="SNW559" s="578"/>
      <c r="SNX559" s="3"/>
      <c r="SNY559" s="438"/>
      <c r="SNZ559" s="3"/>
      <c r="SOA559" s="578"/>
      <c r="SOB559" s="3"/>
      <c r="SOC559" s="438"/>
      <c r="SOD559" s="3"/>
      <c r="SOE559" s="578"/>
      <c r="SOF559" s="3"/>
      <c r="SOG559" s="438"/>
      <c r="SOH559" s="3"/>
      <c r="SOI559" s="578"/>
      <c r="SOJ559" s="3"/>
      <c r="SOK559" s="438"/>
      <c r="SOL559" s="3"/>
      <c r="SOM559" s="578"/>
      <c r="SON559" s="3"/>
      <c r="SOO559" s="438"/>
      <c r="SOP559" s="3"/>
      <c r="SOQ559" s="578"/>
      <c r="SOR559" s="3"/>
      <c r="SOS559" s="438"/>
      <c r="SOT559" s="3"/>
      <c r="SOU559" s="578"/>
      <c r="SOV559" s="3"/>
      <c r="SOW559" s="438"/>
      <c r="SOX559" s="3"/>
      <c r="SOY559" s="578"/>
      <c r="SOZ559" s="3"/>
      <c r="SPA559" s="438"/>
      <c r="SPB559" s="3"/>
      <c r="SPC559" s="578"/>
      <c r="SPD559" s="3"/>
      <c r="SPE559" s="438"/>
      <c r="SPF559" s="3"/>
      <c r="SPG559" s="578"/>
      <c r="SPH559" s="3"/>
      <c r="SPI559" s="438"/>
      <c r="SPJ559" s="3"/>
      <c r="SPK559" s="578"/>
      <c r="SPL559" s="3"/>
      <c r="SPM559" s="438"/>
      <c r="SPN559" s="3"/>
      <c r="SPO559" s="578"/>
      <c r="SPP559" s="3"/>
      <c r="SPQ559" s="438"/>
      <c r="SPR559" s="3"/>
      <c r="SPS559" s="578"/>
      <c r="SPT559" s="3"/>
      <c r="SPU559" s="438"/>
      <c r="SPV559" s="3"/>
      <c r="SPW559" s="578"/>
      <c r="SPX559" s="3"/>
      <c r="SPY559" s="438"/>
      <c r="SPZ559" s="3"/>
      <c r="SQA559" s="578"/>
      <c r="SQB559" s="3"/>
      <c r="SQC559" s="438"/>
      <c r="SQD559" s="3"/>
      <c r="SQE559" s="578"/>
      <c r="SQF559" s="3"/>
      <c r="SQG559" s="438"/>
      <c r="SQH559" s="3"/>
      <c r="SQI559" s="578"/>
      <c r="SQJ559" s="3"/>
      <c r="SQK559" s="438"/>
      <c r="SQL559" s="3"/>
      <c r="SQM559" s="578"/>
      <c r="SQN559" s="3"/>
      <c r="SQO559" s="438"/>
      <c r="SQP559" s="3"/>
      <c r="SQQ559" s="578"/>
      <c r="SQR559" s="3"/>
      <c r="SQS559" s="438"/>
      <c r="SQT559" s="3"/>
      <c r="SQU559" s="578"/>
      <c r="SQV559" s="3"/>
      <c r="SQW559" s="438"/>
      <c r="SQX559" s="3"/>
      <c r="SQY559" s="578"/>
      <c r="SQZ559" s="3"/>
      <c r="SRA559" s="438"/>
      <c r="SRB559" s="3"/>
      <c r="SRC559" s="578"/>
      <c r="SRD559" s="3"/>
      <c r="SRE559" s="438"/>
      <c r="SRF559" s="3"/>
      <c r="SRG559" s="578"/>
      <c r="SRH559" s="3"/>
      <c r="SRI559" s="438"/>
      <c r="SRJ559" s="3"/>
      <c r="SRK559" s="578"/>
      <c r="SRL559" s="3"/>
      <c r="SRM559" s="438"/>
      <c r="SRN559" s="3"/>
      <c r="SRO559" s="578"/>
      <c r="SRP559" s="3"/>
      <c r="SRQ559" s="438"/>
      <c r="SRR559" s="3"/>
      <c r="SRS559" s="578"/>
      <c r="SRT559" s="3"/>
      <c r="SRU559" s="438"/>
      <c r="SRV559" s="3"/>
      <c r="SRW559" s="578"/>
      <c r="SRX559" s="3"/>
      <c r="SRY559" s="438"/>
      <c r="SRZ559" s="3"/>
      <c r="SSA559" s="578"/>
      <c r="SSB559" s="3"/>
      <c r="SSC559" s="438"/>
      <c r="SSD559" s="3"/>
      <c r="SSE559" s="578"/>
      <c r="SSF559" s="3"/>
      <c r="SSG559" s="438"/>
      <c r="SSH559" s="3"/>
      <c r="SSI559" s="578"/>
      <c r="SSJ559" s="3"/>
      <c r="SSK559" s="438"/>
      <c r="SSL559" s="3"/>
      <c r="SSM559" s="578"/>
      <c r="SSN559" s="3"/>
      <c r="SSO559" s="438"/>
      <c r="SSP559" s="3"/>
      <c r="SSQ559" s="578"/>
      <c r="SSR559" s="3"/>
      <c r="SSS559" s="438"/>
      <c r="SST559" s="3"/>
      <c r="SSU559" s="578"/>
      <c r="SSV559" s="3"/>
      <c r="SSW559" s="438"/>
      <c r="SSX559" s="3"/>
      <c r="SSY559" s="578"/>
      <c r="SSZ559" s="3"/>
      <c r="STA559" s="438"/>
      <c r="STB559" s="3"/>
      <c r="STC559" s="578"/>
      <c r="STD559" s="3"/>
      <c r="STE559" s="438"/>
      <c r="STF559" s="3"/>
      <c r="STG559" s="578"/>
      <c r="STH559" s="3"/>
      <c r="STI559" s="438"/>
      <c r="STJ559" s="3"/>
      <c r="STK559" s="578"/>
      <c r="STL559" s="3"/>
      <c r="STM559" s="438"/>
      <c r="STN559" s="3"/>
      <c r="STO559" s="578"/>
      <c r="STP559" s="3"/>
      <c r="STQ559" s="438"/>
      <c r="STR559" s="3"/>
      <c r="STS559" s="578"/>
      <c r="STT559" s="3"/>
      <c r="STU559" s="438"/>
      <c r="STV559" s="3"/>
      <c r="STW559" s="578"/>
      <c r="STX559" s="3"/>
      <c r="STY559" s="438"/>
      <c r="STZ559" s="3"/>
      <c r="SUA559" s="578"/>
      <c r="SUB559" s="3"/>
      <c r="SUC559" s="438"/>
      <c r="SUD559" s="3"/>
      <c r="SUE559" s="578"/>
      <c r="SUF559" s="3"/>
      <c r="SUG559" s="438"/>
      <c r="SUH559" s="3"/>
      <c r="SUI559" s="578"/>
      <c r="SUJ559" s="3"/>
      <c r="SUK559" s="438"/>
      <c r="SUL559" s="3"/>
      <c r="SUM559" s="578"/>
      <c r="SUN559" s="3"/>
      <c r="SUO559" s="438"/>
      <c r="SUP559" s="3"/>
      <c r="SUQ559" s="578"/>
      <c r="SUR559" s="3"/>
      <c r="SUS559" s="438"/>
      <c r="SUT559" s="3"/>
      <c r="SUU559" s="578"/>
      <c r="SUV559" s="3"/>
      <c r="SUW559" s="438"/>
      <c r="SUX559" s="3"/>
      <c r="SUY559" s="578"/>
      <c r="SUZ559" s="3"/>
      <c r="SVA559" s="438"/>
      <c r="SVB559" s="3"/>
      <c r="SVC559" s="578"/>
      <c r="SVD559" s="3"/>
      <c r="SVE559" s="438"/>
      <c r="SVF559" s="3"/>
      <c r="SVG559" s="578"/>
      <c r="SVH559" s="3"/>
      <c r="SVI559" s="438"/>
      <c r="SVJ559" s="3"/>
      <c r="SVK559" s="578"/>
      <c r="SVL559" s="3"/>
      <c r="SVM559" s="438"/>
      <c r="SVN559" s="3"/>
      <c r="SVO559" s="578"/>
      <c r="SVP559" s="3"/>
      <c r="SVQ559" s="438"/>
      <c r="SVR559" s="3"/>
      <c r="SVS559" s="578"/>
      <c r="SVT559" s="3"/>
      <c r="SVU559" s="438"/>
      <c r="SVV559" s="3"/>
      <c r="SVW559" s="578"/>
      <c r="SVX559" s="3"/>
      <c r="SVY559" s="438"/>
      <c r="SVZ559" s="3"/>
      <c r="SWA559" s="578"/>
      <c r="SWB559" s="3"/>
      <c r="SWC559" s="438"/>
      <c r="SWD559" s="3"/>
      <c r="SWE559" s="578"/>
      <c r="SWF559" s="3"/>
      <c r="SWG559" s="438"/>
      <c r="SWH559" s="3"/>
      <c r="SWI559" s="578"/>
      <c r="SWJ559" s="3"/>
      <c r="SWK559" s="438"/>
      <c r="SWL559" s="3"/>
      <c r="SWM559" s="578"/>
      <c r="SWN559" s="3"/>
      <c r="SWO559" s="438"/>
      <c r="SWP559" s="3"/>
      <c r="SWQ559" s="578"/>
      <c r="SWR559" s="3"/>
      <c r="SWS559" s="438"/>
      <c r="SWT559" s="3"/>
      <c r="SWU559" s="578"/>
      <c r="SWV559" s="3"/>
      <c r="SWW559" s="438"/>
      <c r="SWX559" s="3"/>
      <c r="SWY559" s="578"/>
      <c r="SWZ559" s="3"/>
      <c r="SXA559" s="438"/>
      <c r="SXB559" s="3"/>
      <c r="SXC559" s="578"/>
      <c r="SXD559" s="3"/>
      <c r="SXE559" s="438"/>
      <c r="SXF559" s="3"/>
      <c r="SXG559" s="578"/>
      <c r="SXH559" s="3"/>
      <c r="SXI559" s="438"/>
      <c r="SXJ559" s="3"/>
      <c r="SXK559" s="578"/>
      <c r="SXL559" s="3"/>
      <c r="SXM559" s="438"/>
      <c r="SXN559" s="3"/>
      <c r="SXO559" s="578"/>
      <c r="SXP559" s="3"/>
      <c r="SXQ559" s="438"/>
      <c r="SXR559" s="3"/>
      <c r="SXS559" s="578"/>
      <c r="SXT559" s="3"/>
      <c r="SXU559" s="438"/>
      <c r="SXV559" s="3"/>
      <c r="SXW559" s="578"/>
      <c r="SXX559" s="3"/>
      <c r="SXY559" s="438"/>
      <c r="SXZ559" s="3"/>
      <c r="SYA559" s="578"/>
      <c r="SYB559" s="3"/>
      <c r="SYC559" s="438"/>
      <c r="SYD559" s="3"/>
      <c r="SYE559" s="578"/>
      <c r="SYF559" s="3"/>
      <c r="SYG559" s="438"/>
      <c r="SYH559" s="3"/>
      <c r="SYI559" s="578"/>
      <c r="SYJ559" s="3"/>
      <c r="SYK559" s="438"/>
      <c r="SYL559" s="3"/>
      <c r="SYM559" s="578"/>
      <c r="SYN559" s="3"/>
      <c r="SYO559" s="438"/>
      <c r="SYP559" s="3"/>
      <c r="SYQ559" s="578"/>
      <c r="SYR559" s="3"/>
      <c r="SYS559" s="438"/>
      <c r="SYT559" s="3"/>
      <c r="SYU559" s="578"/>
      <c r="SYV559" s="3"/>
      <c r="SYW559" s="438"/>
      <c r="SYX559" s="3"/>
      <c r="SYY559" s="578"/>
      <c r="SYZ559" s="3"/>
      <c r="SZA559" s="438"/>
      <c r="SZB559" s="3"/>
      <c r="SZC559" s="578"/>
      <c r="SZD559" s="3"/>
      <c r="SZE559" s="438"/>
      <c r="SZF559" s="3"/>
      <c r="SZG559" s="578"/>
      <c r="SZH559" s="3"/>
      <c r="SZI559" s="438"/>
      <c r="SZJ559" s="3"/>
      <c r="SZK559" s="578"/>
      <c r="SZL559" s="3"/>
      <c r="SZM559" s="438"/>
      <c r="SZN559" s="3"/>
      <c r="SZO559" s="578"/>
      <c r="SZP559" s="3"/>
      <c r="SZQ559" s="438"/>
      <c r="SZR559" s="3"/>
      <c r="SZS559" s="578"/>
      <c r="SZT559" s="3"/>
      <c r="SZU559" s="438"/>
      <c r="SZV559" s="3"/>
      <c r="SZW559" s="578"/>
      <c r="SZX559" s="3"/>
      <c r="SZY559" s="438"/>
      <c r="SZZ559" s="3"/>
      <c r="TAA559" s="578"/>
      <c r="TAB559" s="3"/>
      <c r="TAC559" s="438"/>
      <c r="TAD559" s="3"/>
      <c r="TAE559" s="578"/>
      <c r="TAF559" s="3"/>
      <c r="TAG559" s="438"/>
      <c r="TAH559" s="3"/>
      <c r="TAI559" s="578"/>
      <c r="TAJ559" s="3"/>
      <c r="TAK559" s="438"/>
      <c r="TAL559" s="3"/>
      <c r="TAM559" s="578"/>
      <c r="TAN559" s="3"/>
      <c r="TAO559" s="438"/>
      <c r="TAP559" s="3"/>
      <c r="TAQ559" s="578"/>
      <c r="TAR559" s="3"/>
      <c r="TAS559" s="438"/>
      <c r="TAT559" s="3"/>
      <c r="TAU559" s="578"/>
      <c r="TAV559" s="3"/>
      <c r="TAW559" s="438"/>
      <c r="TAX559" s="3"/>
      <c r="TAY559" s="578"/>
      <c r="TAZ559" s="3"/>
      <c r="TBA559" s="438"/>
      <c r="TBB559" s="3"/>
      <c r="TBC559" s="578"/>
      <c r="TBD559" s="3"/>
      <c r="TBE559" s="438"/>
      <c r="TBF559" s="3"/>
      <c r="TBG559" s="578"/>
      <c r="TBH559" s="3"/>
      <c r="TBI559" s="438"/>
      <c r="TBJ559" s="3"/>
      <c r="TBK559" s="578"/>
      <c r="TBL559" s="3"/>
      <c r="TBM559" s="438"/>
      <c r="TBN559" s="3"/>
      <c r="TBO559" s="578"/>
      <c r="TBP559" s="3"/>
      <c r="TBQ559" s="438"/>
      <c r="TBR559" s="3"/>
      <c r="TBS559" s="578"/>
      <c r="TBT559" s="3"/>
      <c r="TBU559" s="438"/>
      <c r="TBV559" s="3"/>
      <c r="TBW559" s="578"/>
      <c r="TBX559" s="3"/>
      <c r="TBY559" s="438"/>
      <c r="TBZ559" s="3"/>
      <c r="TCA559" s="578"/>
      <c r="TCB559" s="3"/>
      <c r="TCC559" s="438"/>
      <c r="TCD559" s="3"/>
      <c r="TCE559" s="578"/>
      <c r="TCF559" s="3"/>
      <c r="TCG559" s="438"/>
      <c r="TCH559" s="3"/>
      <c r="TCI559" s="578"/>
      <c r="TCJ559" s="3"/>
      <c r="TCK559" s="438"/>
      <c r="TCL559" s="3"/>
      <c r="TCM559" s="578"/>
      <c r="TCN559" s="3"/>
      <c r="TCO559" s="438"/>
      <c r="TCP559" s="3"/>
      <c r="TCQ559" s="578"/>
      <c r="TCR559" s="3"/>
      <c r="TCS559" s="438"/>
      <c r="TCT559" s="3"/>
      <c r="TCU559" s="578"/>
      <c r="TCV559" s="3"/>
      <c r="TCW559" s="438"/>
      <c r="TCX559" s="3"/>
      <c r="TCY559" s="578"/>
      <c r="TCZ559" s="3"/>
      <c r="TDA559" s="438"/>
      <c r="TDB559" s="3"/>
      <c r="TDC559" s="578"/>
      <c r="TDD559" s="3"/>
      <c r="TDE559" s="438"/>
      <c r="TDF559" s="3"/>
      <c r="TDG559" s="578"/>
      <c r="TDH559" s="3"/>
      <c r="TDI559" s="438"/>
      <c r="TDJ559" s="3"/>
      <c r="TDK559" s="578"/>
      <c r="TDL559" s="3"/>
      <c r="TDM559" s="438"/>
      <c r="TDN559" s="3"/>
      <c r="TDO559" s="578"/>
      <c r="TDP559" s="3"/>
      <c r="TDQ559" s="438"/>
      <c r="TDR559" s="3"/>
      <c r="TDS559" s="578"/>
      <c r="TDT559" s="3"/>
      <c r="TDU559" s="438"/>
      <c r="TDV559" s="3"/>
      <c r="TDW559" s="578"/>
      <c r="TDX559" s="3"/>
      <c r="TDY559" s="438"/>
      <c r="TDZ559" s="3"/>
      <c r="TEA559" s="578"/>
      <c r="TEB559" s="3"/>
      <c r="TEC559" s="438"/>
      <c r="TED559" s="3"/>
      <c r="TEE559" s="578"/>
      <c r="TEF559" s="3"/>
      <c r="TEG559" s="438"/>
      <c r="TEH559" s="3"/>
      <c r="TEI559" s="578"/>
      <c r="TEJ559" s="3"/>
      <c r="TEK559" s="438"/>
      <c r="TEL559" s="3"/>
      <c r="TEM559" s="578"/>
      <c r="TEN559" s="3"/>
      <c r="TEO559" s="438"/>
      <c r="TEP559" s="3"/>
      <c r="TEQ559" s="578"/>
      <c r="TER559" s="3"/>
      <c r="TES559" s="438"/>
      <c r="TET559" s="3"/>
      <c r="TEU559" s="578"/>
      <c r="TEV559" s="3"/>
      <c r="TEW559" s="438"/>
      <c r="TEX559" s="3"/>
      <c r="TEY559" s="578"/>
      <c r="TEZ559" s="3"/>
      <c r="TFA559" s="438"/>
      <c r="TFB559" s="3"/>
      <c r="TFC559" s="578"/>
      <c r="TFD559" s="3"/>
      <c r="TFE559" s="438"/>
      <c r="TFF559" s="3"/>
      <c r="TFG559" s="578"/>
      <c r="TFH559" s="3"/>
      <c r="TFI559" s="438"/>
      <c r="TFJ559" s="3"/>
      <c r="TFK559" s="578"/>
      <c r="TFL559" s="3"/>
      <c r="TFM559" s="438"/>
      <c r="TFN559" s="3"/>
      <c r="TFO559" s="578"/>
      <c r="TFP559" s="3"/>
      <c r="TFQ559" s="438"/>
      <c r="TFR559" s="3"/>
      <c r="TFS559" s="578"/>
      <c r="TFT559" s="3"/>
      <c r="TFU559" s="438"/>
      <c r="TFV559" s="3"/>
      <c r="TFW559" s="578"/>
      <c r="TFX559" s="3"/>
      <c r="TFY559" s="438"/>
      <c r="TFZ559" s="3"/>
      <c r="TGA559" s="578"/>
      <c r="TGB559" s="3"/>
      <c r="TGC559" s="438"/>
      <c r="TGD559" s="3"/>
      <c r="TGE559" s="578"/>
      <c r="TGF559" s="3"/>
      <c r="TGG559" s="438"/>
      <c r="TGH559" s="3"/>
      <c r="TGI559" s="578"/>
      <c r="TGJ559" s="3"/>
      <c r="TGK559" s="438"/>
      <c r="TGL559" s="3"/>
      <c r="TGM559" s="578"/>
      <c r="TGN559" s="3"/>
      <c r="TGO559" s="438"/>
      <c r="TGP559" s="3"/>
      <c r="TGQ559" s="578"/>
      <c r="TGR559" s="3"/>
      <c r="TGS559" s="438"/>
      <c r="TGT559" s="3"/>
      <c r="TGU559" s="578"/>
      <c r="TGV559" s="3"/>
      <c r="TGW559" s="438"/>
      <c r="TGX559" s="3"/>
      <c r="TGY559" s="578"/>
      <c r="TGZ559" s="3"/>
      <c r="THA559" s="438"/>
      <c r="THB559" s="3"/>
      <c r="THC559" s="578"/>
      <c r="THD559" s="3"/>
      <c r="THE559" s="438"/>
      <c r="THF559" s="3"/>
      <c r="THG559" s="578"/>
      <c r="THH559" s="3"/>
      <c r="THI559" s="438"/>
      <c r="THJ559" s="3"/>
      <c r="THK559" s="578"/>
      <c r="THL559" s="3"/>
      <c r="THM559" s="438"/>
      <c r="THN559" s="3"/>
      <c r="THO559" s="578"/>
      <c r="THP559" s="3"/>
      <c r="THQ559" s="438"/>
      <c r="THR559" s="3"/>
      <c r="THS559" s="578"/>
      <c r="THT559" s="3"/>
      <c r="THU559" s="438"/>
      <c r="THV559" s="3"/>
      <c r="THW559" s="578"/>
      <c r="THX559" s="3"/>
      <c r="THY559" s="438"/>
      <c r="THZ559" s="3"/>
      <c r="TIA559" s="578"/>
      <c r="TIB559" s="3"/>
      <c r="TIC559" s="438"/>
      <c r="TID559" s="3"/>
      <c r="TIE559" s="578"/>
      <c r="TIF559" s="3"/>
      <c r="TIG559" s="438"/>
      <c r="TIH559" s="3"/>
      <c r="TII559" s="578"/>
      <c r="TIJ559" s="3"/>
      <c r="TIK559" s="438"/>
      <c r="TIL559" s="3"/>
      <c r="TIM559" s="578"/>
      <c r="TIN559" s="3"/>
      <c r="TIO559" s="438"/>
      <c r="TIP559" s="3"/>
      <c r="TIQ559" s="578"/>
      <c r="TIR559" s="3"/>
      <c r="TIS559" s="438"/>
      <c r="TIT559" s="3"/>
      <c r="TIU559" s="578"/>
      <c r="TIV559" s="3"/>
      <c r="TIW559" s="438"/>
      <c r="TIX559" s="3"/>
      <c r="TIY559" s="578"/>
      <c r="TIZ559" s="3"/>
      <c r="TJA559" s="438"/>
      <c r="TJB559" s="3"/>
      <c r="TJC559" s="578"/>
      <c r="TJD559" s="3"/>
      <c r="TJE559" s="438"/>
      <c r="TJF559" s="3"/>
      <c r="TJG559" s="578"/>
      <c r="TJH559" s="3"/>
      <c r="TJI559" s="438"/>
      <c r="TJJ559" s="3"/>
      <c r="TJK559" s="578"/>
      <c r="TJL559" s="3"/>
      <c r="TJM559" s="438"/>
      <c r="TJN559" s="3"/>
      <c r="TJO559" s="578"/>
      <c r="TJP559" s="3"/>
      <c r="TJQ559" s="438"/>
      <c r="TJR559" s="3"/>
      <c r="TJS559" s="578"/>
      <c r="TJT559" s="3"/>
      <c r="TJU559" s="438"/>
      <c r="TJV559" s="3"/>
      <c r="TJW559" s="578"/>
      <c r="TJX559" s="3"/>
      <c r="TJY559" s="438"/>
      <c r="TJZ559" s="3"/>
      <c r="TKA559" s="578"/>
      <c r="TKB559" s="3"/>
      <c r="TKC559" s="438"/>
      <c r="TKD559" s="3"/>
      <c r="TKE559" s="578"/>
      <c r="TKF559" s="3"/>
      <c r="TKG559" s="438"/>
      <c r="TKH559" s="3"/>
      <c r="TKI559" s="578"/>
      <c r="TKJ559" s="3"/>
      <c r="TKK559" s="438"/>
      <c r="TKL559" s="3"/>
      <c r="TKM559" s="578"/>
      <c r="TKN559" s="3"/>
      <c r="TKO559" s="438"/>
      <c r="TKP559" s="3"/>
      <c r="TKQ559" s="578"/>
      <c r="TKR559" s="3"/>
      <c r="TKS559" s="438"/>
      <c r="TKT559" s="3"/>
      <c r="TKU559" s="578"/>
      <c r="TKV559" s="3"/>
      <c r="TKW559" s="438"/>
      <c r="TKX559" s="3"/>
      <c r="TKY559" s="578"/>
      <c r="TKZ559" s="3"/>
      <c r="TLA559" s="438"/>
      <c r="TLB559" s="3"/>
      <c r="TLC559" s="578"/>
      <c r="TLD559" s="3"/>
      <c r="TLE559" s="438"/>
      <c r="TLF559" s="3"/>
      <c r="TLG559" s="578"/>
      <c r="TLH559" s="3"/>
      <c r="TLI559" s="438"/>
      <c r="TLJ559" s="3"/>
      <c r="TLK559" s="578"/>
      <c r="TLL559" s="3"/>
      <c r="TLM559" s="438"/>
      <c r="TLN559" s="3"/>
      <c r="TLO559" s="578"/>
      <c r="TLP559" s="3"/>
      <c r="TLQ559" s="438"/>
      <c r="TLR559" s="3"/>
      <c r="TLS559" s="578"/>
      <c r="TLT559" s="3"/>
      <c r="TLU559" s="438"/>
      <c r="TLV559" s="3"/>
      <c r="TLW559" s="578"/>
      <c r="TLX559" s="3"/>
      <c r="TLY559" s="438"/>
      <c r="TLZ559" s="3"/>
      <c r="TMA559" s="578"/>
      <c r="TMB559" s="3"/>
      <c r="TMC559" s="438"/>
      <c r="TMD559" s="3"/>
      <c r="TME559" s="578"/>
      <c r="TMF559" s="3"/>
      <c r="TMG559" s="438"/>
      <c r="TMH559" s="3"/>
      <c r="TMI559" s="578"/>
      <c r="TMJ559" s="3"/>
      <c r="TMK559" s="438"/>
      <c r="TML559" s="3"/>
      <c r="TMM559" s="578"/>
      <c r="TMN559" s="3"/>
      <c r="TMO559" s="438"/>
      <c r="TMP559" s="3"/>
      <c r="TMQ559" s="578"/>
      <c r="TMR559" s="3"/>
      <c r="TMS559" s="438"/>
      <c r="TMT559" s="3"/>
      <c r="TMU559" s="578"/>
      <c r="TMV559" s="3"/>
      <c r="TMW559" s="438"/>
      <c r="TMX559" s="3"/>
      <c r="TMY559" s="578"/>
      <c r="TMZ559" s="3"/>
      <c r="TNA559" s="438"/>
      <c r="TNB559" s="3"/>
      <c r="TNC559" s="578"/>
      <c r="TND559" s="3"/>
      <c r="TNE559" s="438"/>
      <c r="TNF559" s="3"/>
      <c r="TNG559" s="578"/>
      <c r="TNH559" s="3"/>
      <c r="TNI559" s="438"/>
      <c r="TNJ559" s="3"/>
      <c r="TNK559" s="578"/>
      <c r="TNL559" s="3"/>
      <c r="TNM559" s="438"/>
      <c r="TNN559" s="3"/>
      <c r="TNO559" s="578"/>
      <c r="TNP559" s="3"/>
      <c r="TNQ559" s="438"/>
      <c r="TNR559" s="3"/>
      <c r="TNS559" s="578"/>
      <c r="TNT559" s="3"/>
      <c r="TNU559" s="438"/>
      <c r="TNV559" s="3"/>
      <c r="TNW559" s="578"/>
      <c r="TNX559" s="3"/>
      <c r="TNY559" s="438"/>
      <c r="TNZ559" s="3"/>
      <c r="TOA559" s="578"/>
      <c r="TOB559" s="3"/>
      <c r="TOC559" s="438"/>
      <c r="TOD559" s="3"/>
      <c r="TOE559" s="578"/>
      <c r="TOF559" s="3"/>
      <c r="TOG559" s="438"/>
      <c r="TOH559" s="3"/>
      <c r="TOI559" s="578"/>
      <c r="TOJ559" s="3"/>
      <c r="TOK559" s="438"/>
      <c r="TOL559" s="3"/>
      <c r="TOM559" s="578"/>
      <c r="TON559" s="3"/>
      <c r="TOO559" s="438"/>
      <c r="TOP559" s="3"/>
      <c r="TOQ559" s="578"/>
      <c r="TOR559" s="3"/>
      <c r="TOS559" s="438"/>
      <c r="TOT559" s="3"/>
      <c r="TOU559" s="578"/>
      <c r="TOV559" s="3"/>
      <c r="TOW559" s="438"/>
      <c r="TOX559" s="3"/>
      <c r="TOY559" s="578"/>
      <c r="TOZ559" s="3"/>
      <c r="TPA559" s="438"/>
      <c r="TPB559" s="3"/>
      <c r="TPC559" s="578"/>
      <c r="TPD559" s="3"/>
      <c r="TPE559" s="438"/>
      <c r="TPF559" s="3"/>
      <c r="TPG559" s="578"/>
      <c r="TPH559" s="3"/>
      <c r="TPI559" s="438"/>
      <c r="TPJ559" s="3"/>
      <c r="TPK559" s="578"/>
      <c r="TPL559" s="3"/>
      <c r="TPM559" s="438"/>
      <c r="TPN559" s="3"/>
      <c r="TPO559" s="578"/>
      <c r="TPP559" s="3"/>
      <c r="TPQ559" s="438"/>
      <c r="TPR559" s="3"/>
      <c r="TPS559" s="578"/>
      <c r="TPT559" s="3"/>
      <c r="TPU559" s="438"/>
      <c r="TPV559" s="3"/>
      <c r="TPW559" s="578"/>
      <c r="TPX559" s="3"/>
      <c r="TPY559" s="438"/>
      <c r="TPZ559" s="3"/>
      <c r="TQA559" s="578"/>
      <c r="TQB559" s="3"/>
      <c r="TQC559" s="438"/>
      <c r="TQD559" s="3"/>
      <c r="TQE559" s="578"/>
      <c r="TQF559" s="3"/>
      <c r="TQG559" s="438"/>
      <c r="TQH559" s="3"/>
      <c r="TQI559" s="578"/>
      <c r="TQJ559" s="3"/>
      <c r="TQK559" s="438"/>
      <c r="TQL559" s="3"/>
      <c r="TQM559" s="578"/>
      <c r="TQN559" s="3"/>
      <c r="TQO559" s="438"/>
      <c r="TQP559" s="3"/>
      <c r="TQQ559" s="578"/>
      <c r="TQR559" s="3"/>
      <c r="TQS559" s="438"/>
      <c r="TQT559" s="3"/>
      <c r="TQU559" s="578"/>
      <c r="TQV559" s="3"/>
      <c r="TQW559" s="438"/>
      <c r="TQX559" s="3"/>
      <c r="TQY559" s="578"/>
      <c r="TQZ559" s="3"/>
      <c r="TRA559" s="438"/>
      <c r="TRB559" s="3"/>
      <c r="TRC559" s="578"/>
      <c r="TRD559" s="3"/>
      <c r="TRE559" s="438"/>
      <c r="TRF559" s="3"/>
      <c r="TRG559" s="578"/>
      <c r="TRH559" s="3"/>
      <c r="TRI559" s="438"/>
      <c r="TRJ559" s="3"/>
      <c r="TRK559" s="578"/>
      <c r="TRL559" s="3"/>
      <c r="TRM559" s="438"/>
      <c r="TRN559" s="3"/>
      <c r="TRO559" s="578"/>
      <c r="TRP559" s="3"/>
      <c r="TRQ559" s="438"/>
      <c r="TRR559" s="3"/>
      <c r="TRS559" s="578"/>
      <c r="TRT559" s="3"/>
      <c r="TRU559" s="438"/>
      <c r="TRV559" s="3"/>
      <c r="TRW559" s="578"/>
      <c r="TRX559" s="3"/>
      <c r="TRY559" s="438"/>
      <c r="TRZ559" s="3"/>
      <c r="TSA559" s="578"/>
      <c r="TSB559" s="3"/>
      <c r="TSC559" s="438"/>
      <c r="TSD559" s="3"/>
      <c r="TSE559" s="578"/>
      <c r="TSF559" s="3"/>
      <c r="TSG559" s="438"/>
      <c r="TSH559" s="3"/>
      <c r="TSI559" s="578"/>
      <c r="TSJ559" s="3"/>
      <c r="TSK559" s="438"/>
      <c r="TSL559" s="3"/>
      <c r="TSM559" s="578"/>
      <c r="TSN559" s="3"/>
      <c r="TSO559" s="438"/>
      <c r="TSP559" s="3"/>
      <c r="TSQ559" s="578"/>
      <c r="TSR559" s="3"/>
      <c r="TSS559" s="438"/>
      <c r="TST559" s="3"/>
      <c r="TSU559" s="578"/>
      <c r="TSV559" s="3"/>
      <c r="TSW559" s="438"/>
      <c r="TSX559" s="3"/>
      <c r="TSY559" s="578"/>
      <c r="TSZ559" s="3"/>
      <c r="TTA559" s="438"/>
      <c r="TTB559" s="3"/>
      <c r="TTC559" s="578"/>
      <c r="TTD559" s="3"/>
      <c r="TTE559" s="438"/>
      <c r="TTF559" s="3"/>
      <c r="TTG559" s="578"/>
      <c r="TTH559" s="3"/>
      <c r="TTI559" s="438"/>
      <c r="TTJ559" s="3"/>
      <c r="TTK559" s="578"/>
      <c r="TTL559" s="3"/>
      <c r="TTM559" s="438"/>
      <c r="TTN559" s="3"/>
      <c r="TTO559" s="578"/>
      <c r="TTP559" s="3"/>
      <c r="TTQ559" s="438"/>
      <c r="TTR559" s="3"/>
      <c r="TTS559" s="578"/>
      <c r="TTT559" s="3"/>
      <c r="TTU559" s="438"/>
      <c r="TTV559" s="3"/>
      <c r="TTW559" s="578"/>
      <c r="TTX559" s="3"/>
      <c r="TTY559" s="438"/>
      <c r="TTZ559" s="3"/>
      <c r="TUA559" s="578"/>
      <c r="TUB559" s="3"/>
      <c r="TUC559" s="438"/>
      <c r="TUD559" s="3"/>
      <c r="TUE559" s="578"/>
      <c r="TUF559" s="3"/>
      <c r="TUG559" s="438"/>
      <c r="TUH559" s="3"/>
      <c r="TUI559" s="578"/>
      <c r="TUJ559" s="3"/>
      <c r="TUK559" s="438"/>
      <c r="TUL559" s="3"/>
      <c r="TUM559" s="578"/>
      <c r="TUN559" s="3"/>
      <c r="TUO559" s="438"/>
      <c r="TUP559" s="3"/>
      <c r="TUQ559" s="578"/>
      <c r="TUR559" s="3"/>
      <c r="TUS559" s="438"/>
      <c r="TUT559" s="3"/>
      <c r="TUU559" s="578"/>
      <c r="TUV559" s="3"/>
      <c r="TUW559" s="438"/>
      <c r="TUX559" s="3"/>
      <c r="TUY559" s="578"/>
      <c r="TUZ559" s="3"/>
      <c r="TVA559" s="438"/>
      <c r="TVB559" s="3"/>
      <c r="TVC559" s="578"/>
      <c r="TVD559" s="3"/>
      <c r="TVE559" s="438"/>
      <c r="TVF559" s="3"/>
      <c r="TVG559" s="578"/>
      <c r="TVH559" s="3"/>
      <c r="TVI559" s="438"/>
      <c r="TVJ559" s="3"/>
      <c r="TVK559" s="578"/>
      <c r="TVL559" s="3"/>
      <c r="TVM559" s="438"/>
      <c r="TVN559" s="3"/>
      <c r="TVO559" s="578"/>
      <c r="TVP559" s="3"/>
      <c r="TVQ559" s="438"/>
      <c r="TVR559" s="3"/>
      <c r="TVS559" s="578"/>
      <c r="TVT559" s="3"/>
      <c r="TVU559" s="438"/>
      <c r="TVV559" s="3"/>
      <c r="TVW559" s="578"/>
      <c r="TVX559" s="3"/>
      <c r="TVY559" s="438"/>
      <c r="TVZ559" s="3"/>
      <c r="TWA559" s="578"/>
      <c r="TWB559" s="3"/>
      <c r="TWC559" s="438"/>
      <c r="TWD559" s="3"/>
      <c r="TWE559" s="578"/>
      <c r="TWF559" s="3"/>
      <c r="TWG559" s="438"/>
      <c r="TWH559" s="3"/>
      <c r="TWI559" s="578"/>
      <c r="TWJ559" s="3"/>
      <c r="TWK559" s="438"/>
      <c r="TWL559" s="3"/>
      <c r="TWM559" s="578"/>
      <c r="TWN559" s="3"/>
      <c r="TWO559" s="438"/>
      <c r="TWP559" s="3"/>
      <c r="TWQ559" s="578"/>
      <c r="TWR559" s="3"/>
      <c r="TWS559" s="438"/>
      <c r="TWT559" s="3"/>
      <c r="TWU559" s="578"/>
      <c r="TWV559" s="3"/>
      <c r="TWW559" s="438"/>
      <c r="TWX559" s="3"/>
      <c r="TWY559" s="578"/>
      <c r="TWZ559" s="3"/>
      <c r="TXA559" s="438"/>
      <c r="TXB559" s="3"/>
      <c r="TXC559" s="578"/>
      <c r="TXD559" s="3"/>
      <c r="TXE559" s="438"/>
      <c r="TXF559" s="3"/>
      <c r="TXG559" s="578"/>
      <c r="TXH559" s="3"/>
      <c r="TXI559" s="438"/>
      <c r="TXJ559" s="3"/>
      <c r="TXK559" s="578"/>
      <c r="TXL559" s="3"/>
      <c r="TXM559" s="438"/>
      <c r="TXN559" s="3"/>
      <c r="TXO559" s="578"/>
      <c r="TXP559" s="3"/>
      <c r="TXQ559" s="438"/>
      <c r="TXR559" s="3"/>
      <c r="TXS559" s="578"/>
      <c r="TXT559" s="3"/>
      <c r="TXU559" s="438"/>
      <c r="TXV559" s="3"/>
      <c r="TXW559" s="578"/>
      <c r="TXX559" s="3"/>
      <c r="TXY559" s="438"/>
      <c r="TXZ559" s="3"/>
      <c r="TYA559" s="578"/>
      <c r="TYB559" s="3"/>
      <c r="TYC559" s="438"/>
      <c r="TYD559" s="3"/>
      <c r="TYE559" s="578"/>
      <c r="TYF559" s="3"/>
      <c r="TYG559" s="438"/>
      <c r="TYH559" s="3"/>
      <c r="TYI559" s="578"/>
      <c r="TYJ559" s="3"/>
      <c r="TYK559" s="438"/>
      <c r="TYL559" s="3"/>
      <c r="TYM559" s="578"/>
      <c r="TYN559" s="3"/>
      <c r="TYO559" s="438"/>
      <c r="TYP559" s="3"/>
      <c r="TYQ559" s="578"/>
      <c r="TYR559" s="3"/>
      <c r="TYS559" s="438"/>
      <c r="TYT559" s="3"/>
      <c r="TYU559" s="578"/>
      <c r="TYV559" s="3"/>
      <c r="TYW559" s="438"/>
      <c r="TYX559" s="3"/>
      <c r="TYY559" s="578"/>
      <c r="TYZ559" s="3"/>
      <c r="TZA559" s="438"/>
      <c r="TZB559" s="3"/>
      <c r="TZC559" s="578"/>
      <c r="TZD559" s="3"/>
      <c r="TZE559" s="438"/>
      <c r="TZF559" s="3"/>
      <c r="TZG559" s="578"/>
      <c r="TZH559" s="3"/>
      <c r="TZI559" s="438"/>
      <c r="TZJ559" s="3"/>
      <c r="TZK559" s="578"/>
      <c r="TZL559" s="3"/>
      <c r="TZM559" s="438"/>
      <c r="TZN559" s="3"/>
      <c r="TZO559" s="578"/>
      <c r="TZP559" s="3"/>
      <c r="TZQ559" s="438"/>
      <c r="TZR559" s="3"/>
      <c r="TZS559" s="578"/>
      <c r="TZT559" s="3"/>
      <c r="TZU559" s="438"/>
      <c r="TZV559" s="3"/>
      <c r="TZW559" s="578"/>
      <c r="TZX559" s="3"/>
      <c r="TZY559" s="438"/>
      <c r="TZZ559" s="3"/>
      <c r="UAA559" s="578"/>
      <c r="UAB559" s="3"/>
      <c r="UAC559" s="438"/>
      <c r="UAD559" s="3"/>
      <c r="UAE559" s="578"/>
      <c r="UAF559" s="3"/>
      <c r="UAG559" s="438"/>
      <c r="UAH559" s="3"/>
      <c r="UAI559" s="578"/>
      <c r="UAJ559" s="3"/>
      <c r="UAK559" s="438"/>
      <c r="UAL559" s="3"/>
      <c r="UAM559" s="578"/>
      <c r="UAN559" s="3"/>
      <c r="UAO559" s="438"/>
      <c r="UAP559" s="3"/>
      <c r="UAQ559" s="578"/>
      <c r="UAR559" s="3"/>
      <c r="UAS559" s="438"/>
      <c r="UAT559" s="3"/>
      <c r="UAU559" s="578"/>
      <c r="UAV559" s="3"/>
      <c r="UAW559" s="438"/>
      <c r="UAX559" s="3"/>
      <c r="UAY559" s="578"/>
      <c r="UAZ559" s="3"/>
      <c r="UBA559" s="438"/>
      <c r="UBB559" s="3"/>
      <c r="UBC559" s="578"/>
      <c r="UBD559" s="3"/>
      <c r="UBE559" s="438"/>
      <c r="UBF559" s="3"/>
      <c r="UBG559" s="578"/>
      <c r="UBH559" s="3"/>
      <c r="UBI559" s="438"/>
      <c r="UBJ559" s="3"/>
      <c r="UBK559" s="578"/>
      <c r="UBL559" s="3"/>
      <c r="UBM559" s="438"/>
      <c r="UBN559" s="3"/>
      <c r="UBO559" s="578"/>
      <c r="UBP559" s="3"/>
      <c r="UBQ559" s="438"/>
      <c r="UBR559" s="3"/>
      <c r="UBS559" s="578"/>
      <c r="UBT559" s="3"/>
      <c r="UBU559" s="438"/>
      <c r="UBV559" s="3"/>
      <c r="UBW559" s="578"/>
      <c r="UBX559" s="3"/>
      <c r="UBY559" s="438"/>
      <c r="UBZ559" s="3"/>
      <c r="UCA559" s="578"/>
      <c r="UCB559" s="3"/>
      <c r="UCC559" s="438"/>
      <c r="UCD559" s="3"/>
      <c r="UCE559" s="578"/>
      <c r="UCF559" s="3"/>
      <c r="UCG559" s="438"/>
      <c r="UCH559" s="3"/>
      <c r="UCI559" s="578"/>
      <c r="UCJ559" s="3"/>
      <c r="UCK559" s="438"/>
      <c r="UCL559" s="3"/>
      <c r="UCM559" s="578"/>
      <c r="UCN559" s="3"/>
      <c r="UCO559" s="438"/>
      <c r="UCP559" s="3"/>
      <c r="UCQ559" s="578"/>
      <c r="UCR559" s="3"/>
      <c r="UCS559" s="438"/>
      <c r="UCT559" s="3"/>
      <c r="UCU559" s="578"/>
      <c r="UCV559" s="3"/>
      <c r="UCW559" s="438"/>
      <c r="UCX559" s="3"/>
      <c r="UCY559" s="578"/>
      <c r="UCZ559" s="3"/>
      <c r="UDA559" s="438"/>
      <c r="UDB559" s="3"/>
      <c r="UDC559" s="578"/>
      <c r="UDD559" s="3"/>
      <c r="UDE559" s="438"/>
      <c r="UDF559" s="3"/>
      <c r="UDG559" s="578"/>
      <c r="UDH559" s="3"/>
      <c r="UDI559" s="438"/>
      <c r="UDJ559" s="3"/>
      <c r="UDK559" s="578"/>
      <c r="UDL559" s="3"/>
      <c r="UDM559" s="438"/>
      <c r="UDN559" s="3"/>
      <c r="UDO559" s="578"/>
      <c r="UDP559" s="3"/>
      <c r="UDQ559" s="438"/>
      <c r="UDR559" s="3"/>
      <c r="UDS559" s="578"/>
      <c r="UDT559" s="3"/>
      <c r="UDU559" s="438"/>
      <c r="UDV559" s="3"/>
      <c r="UDW559" s="578"/>
      <c r="UDX559" s="3"/>
      <c r="UDY559" s="438"/>
      <c r="UDZ559" s="3"/>
      <c r="UEA559" s="578"/>
      <c r="UEB559" s="3"/>
      <c r="UEC559" s="438"/>
      <c r="UED559" s="3"/>
      <c r="UEE559" s="578"/>
      <c r="UEF559" s="3"/>
      <c r="UEG559" s="438"/>
      <c r="UEH559" s="3"/>
      <c r="UEI559" s="578"/>
      <c r="UEJ559" s="3"/>
      <c r="UEK559" s="438"/>
      <c r="UEL559" s="3"/>
      <c r="UEM559" s="578"/>
      <c r="UEN559" s="3"/>
      <c r="UEO559" s="438"/>
      <c r="UEP559" s="3"/>
      <c r="UEQ559" s="578"/>
      <c r="UER559" s="3"/>
      <c r="UES559" s="438"/>
      <c r="UET559" s="3"/>
      <c r="UEU559" s="578"/>
      <c r="UEV559" s="3"/>
      <c r="UEW559" s="438"/>
      <c r="UEX559" s="3"/>
      <c r="UEY559" s="578"/>
      <c r="UEZ559" s="3"/>
      <c r="UFA559" s="438"/>
      <c r="UFB559" s="3"/>
      <c r="UFC559" s="578"/>
      <c r="UFD559" s="3"/>
      <c r="UFE559" s="438"/>
      <c r="UFF559" s="3"/>
      <c r="UFG559" s="578"/>
      <c r="UFH559" s="3"/>
      <c r="UFI559" s="438"/>
      <c r="UFJ559" s="3"/>
      <c r="UFK559" s="578"/>
      <c r="UFL559" s="3"/>
      <c r="UFM559" s="438"/>
      <c r="UFN559" s="3"/>
      <c r="UFO559" s="578"/>
      <c r="UFP559" s="3"/>
      <c r="UFQ559" s="438"/>
      <c r="UFR559" s="3"/>
      <c r="UFS559" s="578"/>
      <c r="UFT559" s="3"/>
      <c r="UFU559" s="438"/>
      <c r="UFV559" s="3"/>
      <c r="UFW559" s="578"/>
      <c r="UFX559" s="3"/>
      <c r="UFY559" s="438"/>
      <c r="UFZ559" s="3"/>
      <c r="UGA559" s="578"/>
      <c r="UGB559" s="3"/>
      <c r="UGC559" s="438"/>
      <c r="UGD559" s="3"/>
      <c r="UGE559" s="578"/>
      <c r="UGF559" s="3"/>
      <c r="UGG559" s="438"/>
      <c r="UGH559" s="3"/>
      <c r="UGI559" s="578"/>
      <c r="UGJ559" s="3"/>
      <c r="UGK559" s="438"/>
      <c r="UGL559" s="3"/>
      <c r="UGM559" s="578"/>
      <c r="UGN559" s="3"/>
      <c r="UGO559" s="438"/>
      <c r="UGP559" s="3"/>
      <c r="UGQ559" s="578"/>
      <c r="UGR559" s="3"/>
      <c r="UGS559" s="438"/>
      <c r="UGT559" s="3"/>
      <c r="UGU559" s="578"/>
      <c r="UGV559" s="3"/>
      <c r="UGW559" s="438"/>
      <c r="UGX559" s="3"/>
      <c r="UGY559" s="578"/>
      <c r="UGZ559" s="3"/>
      <c r="UHA559" s="438"/>
      <c r="UHB559" s="3"/>
      <c r="UHC559" s="578"/>
      <c r="UHD559" s="3"/>
      <c r="UHE559" s="438"/>
      <c r="UHF559" s="3"/>
      <c r="UHG559" s="578"/>
      <c r="UHH559" s="3"/>
      <c r="UHI559" s="438"/>
      <c r="UHJ559" s="3"/>
      <c r="UHK559" s="578"/>
      <c r="UHL559" s="3"/>
      <c r="UHM559" s="438"/>
      <c r="UHN559" s="3"/>
      <c r="UHO559" s="578"/>
      <c r="UHP559" s="3"/>
      <c r="UHQ559" s="438"/>
      <c r="UHR559" s="3"/>
      <c r="UHS559" s="578"/>
      <c r="UHT559" s="3"/>
      <c r="UHU559" s="438"/>
      <c r="UHV559" s="3"/>
      <c r="UHW559" s="578"/>
      <c r="UHX559" s="3"/>
      <c r="UHY559" s="438"/>
      <c r="UHZ559" s="3"/>
      <c r="UIA559" s="578"/>
      <c r="UIB559" s="3"/>
      <c r="UIC559" s="438"/>
      <c r="UID559" s="3"/>
      <c r="UIE559" s="578"/>
      <c r="UIF559" s="3"/>
      <c r="UIG559" s="438"/>
      <c r="UIH559" s="3"/>
      <c r="UII559" s="578"/>
      <c r="UIJ559" s="3"/>
      <c r="UIK559" s="438"/>
      <c r="UIL559" s="3"/>
      <c r="UIM559" s="578"/>
      <c r="UIN559" s="3"/>
      <c r="UIO559" s="438"/>
      <c r="UIP559" s="3"/>
      <c r="UIQ559" s="578"/>
      <c r="UIR559" s="3"/>
      <c r="UIS559" s="438"/>
      <c r="UIT559" s="3"/>
      <c r="UIU559" s="578"/>
      <c r="UIV559" s="3"/>
      <c r="UIW559" s="438"/>
      <c r="UIX559" s="3"/>
      <c r="UIY559" s="578"/>
      <c r="UIZ559" s="3"/>
      <c r="UJA559" s="438"/>
      <c r="UJB559" s="3"/>
      <c r="UJC559" s="578"/>
      <c r="UJD559" s="3"/>
      <c r="UJE559" s="438"/>
      <c r="UJF559" s="3"/>
      <c r="UJG559" s="578"/>
      <c r="UJH559" s="3"/>
      <c r="UJI559" s="438"/>
      <c r="UJJ559" s="3"/>
      <c r="UJK559" s="578"/>
      <c r="UJL559" s="3"/>
      <c r="UJM559" s="438"/>
      <c r="UJN559" s="3"/>
      <c r="UJO559" s="578"/>
      <c r="UJP559" s="3"/>
      <c r="UJQ559" s="438"/>
      <c r="UJR559" s="3"/>
      <c r="UJS559" s="578"/>
      <c r="UJT559" s="3"/>
      <c r="UJU559" s="438"/>
      <c r="UJV559" s="3"/>
      <c r="UJW559" s="578"/>
      <c r="UJX559" s="3"/>
      <c r="UJY559" s="438"/>
      <c r="UJZ559" s="3"/>
      <c r="UKA559" s="578"/>
      <c r="UKB559" s="3"/>
      <c r="UKC559" s="438"/>
      <c r="UKD559" s="3"/>
      <c r="UKE559" s="578"/>
      <c r="UKF559" s="3"/>
      <c r="UKG559" s="438"/>
      <c r="UKH559" s="3"/>
      <c r="UKI559" s="578"/>
      <c r="UKJ559" s="3"/>
      <c r="UKK559" s="438"/>
      <c r="UKL559" s="3"/>
      <c r="UKM559" s="578"/>
      <c r="UKN559" s="3"/>
      <c r="UKO559" s="438"/>
      <c r="UKP559" s="3"/>
      <c r="UKQ559" s="578"/>
      <c r="UKR559" s="3"/>
      <c r="UKS559" s="438"/>
      <c r="UKT559" s="3"/>
      <c r="UKU559" s="578"/>
      <c r="UKV559" s="3"/>
      <c r="UKW559" s="438"/>
      <c r="UKX559" s="3"/>
      <c r="UKY559" s="578"/>
      <c r="UKZ559" s="3"/>
      <c r="ULA559" s="438"/>
      <c r="ULB559" s="3"/>
      <c r="ULC559" s="578"/>
      <c r="ULD559" s="3"/>
      <c r="ULE559" s="438"/>
      <c r="ULF559" s="3"/>
      <c r="ULG559" s="578"/>
      <c r="ULH559" s="3"/>
      <c r="ULI559" s="438"/>
      <c r="ULJ559" s="3"/>
      <c r="ULK559" s="578"/>
      <c r="ULL559" s="3"/>
      <c r="ULM559" s="438"/>
      <c r="ULN559" s="3"/>
      <c r="ULO559" s="578"/>
      <c r="ULP559" s="3"/>
      <c r="ULQ559" s="438"/>
      <c r="ULR559" s="3"/>
      <c r="ULS559" s="578"/>
      <c r="ULT559" s="3"/>
      <c r="ULU559" s="438"/>
      <c r="ULV559" s="3"/>
      <c r="ULW559" s="578"/>
      <c r="ULX559" s="3"/>
      <c r="ULY559" s="438"/>
      <c r="ULZ559" s="3"/>
      <c r="UMA559" s="578"/>
      <c r="UMB559" s="3"/>
      <c r="UMC559" s="438"/>
      <c r="UMD559" s="3"/>
      <c r="UME559" s="578"/>
      <c r="UMF559" s="3"/>
      <c r="UMG559" s="438"/>
      <c r="UMH559" s="3"/>
      <c r="UMI559" s="578"/>
      <c r="UMJ559" s="3"/>
      <c r="UMK559" s="438"/>
      <c r="UML559" s="3"/>
      <c r="UMM559" s="578"/>
      <c r="UMN559" s="3"/>
      <c r="UMO559" s="438"/>
      <c r="UMP559" s="3"/>
      <c r="UMQ559" s="578"/>
      <c r="UMR559" s="3"/>
      <c r="UMS559" s="438"/>
      <c r="UMT559" s="3"/>
      <c r="UMU559" s="578"/>
      <c r="UMV559" s="3"/>
      <c r="UMW559" s="438"/>
      <c r="UMX559" s="3"/>
      <c r="UMY559" s="578"/>
      <c r="UMZ559" s="3"/>
      <c r="UNA559" s="438"/>
      <c r="UNB559" s="3"/>
      <c r="UNC559" s="578"/>
      <c r="UND559" s="3"/>
      <c r="UNE559" s="438"/>
      <c r="UNF559" s="3"/>
      <c r="UNG559" s="578"/>
      <c r="UNH559" s="3"/>
      <c r="UNI559" s="438"/>
      <c r="UNJ559" s="3"/>
      <c r="UNK559" s="578"/>
      <c r="UNL559" s="3"/>
      <c r="UNM559" s="438"/>
      <c r="UNN559" s="3"/>
      <c r="UNO559" s="578"/>
      <c r="UNP559" s="3"/>
      <c r="UNQ559" s="438"/>
      <c r="UNR559" s="3"/>
      <c r="UNS559" s="578"/>
      <c r="UNT559" s="3"/>
      <c r="UNU559" s="438"/>
      <c r="UNV559" s="3"/>
      <c r="UNW559" s="578"/>
      <c r="UNX559" s="3"/>
      <c r="UNY559" s="438"/>
      <c r="UNZ559" s="3"/>
      <c r="UOA559" s="578"/>
      <c r="UOB559" s="3"/>
      <c r="UOC559" s="438"/>
      <c r="UOD559" s="3"/>
      <c r="UOE559" s="578"/>
      <c r="UOF559" s="3"/>
      <c r="UOG559" s="438"/>
      <c r="UOH559" s="3"/>
      <c r="UOI559" s="578"/>
      <c r="UOJ559" s="3"/>
      <c r="UOK559" s="438"/>
      <c r="UOL559" s="3"/>
      <c r="UOM559" s="578"/>
      <c r="UON559" s="3"/>
      <c r="UOO559" s="438"/>
      <c r="UOP559" s="3"/>
      <c r="UOQ559" s="578"/>
      <c r="UOR559" s="3"/>
      <c r="UOS559" s="438"/>
      <c r="UOT559" s="3"/>
      <c r="UOU559" s="578"/>
      <c r="UOV559" s="3"/>
      <c r="UOW559" s="438"/>
      <c r="UOX559" s="3"/>
      <c r="UOY559" s="578"/>
      <c r="UOZ559" s="3"/>
      <c r="UPA559" s="438"/>
      <c r="UPB559" s="3"/>
      <c r="UPC559" s="578"/>
      <c r="UPD559" s="3"/>
      <c r="UPE559" s="438"/>
      <c r="UPF559" s="3"/>
      <c r="UPG559" s="578"/>
      <c r="UPH559" s="3"/>
      <c r="UPI559" s="438"/>
      <c r="UPJ559" s="3"/>
      <c r="UPK559" s="578"/>
      <c r="UPL559" s="3"/>
      <c r="UPM559" s="438"/>
      <c r="UPN559" s="3"/>
      <c r="UPO559" s="578"/>
      <c r="UPP559" s="3"/>
      <c r="UPQ559" s="438"/>
      <c r="UPR559" s="3"/>
      <c r="UPS559" s="578"/>
      <c r="UPT559" s="3"/>
      <c r="UPU559" s="438"/>
      <c r="UPV559" s="3"/>
      <c r="UPW559" s="578"/>
      <c r="UPX559" s="3"/>
      <c r="UPY559" s="438"/>
      <c r="UPZ559" s="3"/>
      <c r="UQA559" s="578"/>
      <c r="UQB559" s="3"/>
      <c r="UQC559" s="438"/>
      <c r="UQD559" s="3"/>
      <c r="UQE559" s="578"/>
      <c r="UQF559" s="3"/>
      <c r="UQG559" s="438"/>
      <c r="UQH559" s="3"/>
      <c r="UQI559" s="578"/>
      <c r="UQJ559" s="3"/>
      <c r="UQK559" s="438"/>
      <c r="UQL559" s="3"/>
      <c r="UQM559" s="578"/>
      <c r="UQN559" s="3"/>
      <c r="UQO559" s="438"/>
      <c r="UQP559" s="3"/>
      <c r="UQQ559" s="578"/>
      <c r="UQR559" s="3"/>
      <c r="UQS559" s="438"/>
      <c r="UQT559" s="3"/>
      <c r="UQU559" s="578"/>
      <c r="UQV559" s="3"/>
      <c r="UQW559" s="438"/>
      <c r="UQX559" s="3"/>
      <c r="UQY559" s="578"/>
      <c r="UQZ559" s="3"/>
      <c r="URA559" s="438"/>
      <c r="URB559" s="3"/>
      <c r="URC559" s="578"/>
      <c r="URD559" s="3"/>
      <c r="URE559" s="438"/>
      <c r="URF559" s="3"/>
      <c r="URG559" s="578"/>
      <c r="URH559" s="3"/>
      <c r="URI559" s="438"/>
      <c r="URJ559" s="3"/>
      <c r="URK559" s="578"/>
      <c r="URL559" s="3"/>
      <c r="URM559" s="438"/>
      <c r="URN559" s="3"/>
      <c r="URO559" s="578"/>
      <c r="URP559" s="3"/>
      <c r="URQ559" s="438"/>
      <c r="URR559" s="3"/>
      <c r="URS559" s="578"/>
      <c r="URT559" s="3"/>
      <c r="URU559" s="438"/>
      <c r="URV559" s="3"/>
      <c r="URW559" s="578"/>
      <c r="URX559" s="3"/>
      <c r="URY559" s="438"/>
      <c r="URZ559" s="3"/>
      <c r="USA559" s="578"/>
      <c r="USB559" s="3"/>
      <c r="USC559" s="438"/>
      <c r="USD559" s="3"/>
      <c r="USE559" s="578"/>
      <c r="USF559" s="3"/>
      <c r="USG559" s="438"/>
      <c r="USH559" s="3"/>
      <c r="USI559" s="578"/>
      <c r="USJ559" s="3"/>
      <c r="USK559" s="438"/>
      <c r="USL559" s="3"/>
      <c r="USM559" s="578"/>
      <c r="USN559" s="3"/>
      <c r="USO559" s="438"/>
      <c r="USP559" s="3"/>
      <c r="USQ559" s="578"/>
      <c r="USR559" s="3"/>
      <c r="USS559" s="438"/>
      <c r="UST559" s="3"/>
      <c r="USU559" s="578"/>
      <c r="USV559" s="3"/>
      <c r="USW559" s="438"/>
      <c r="USX559" s="3"/>
      <c r="USY559" s="578"/>
      <c r="USZ559" s="3"/>
      <c r="UTA559" s="438"/>
      <c r="UTB559" s="3"/>
      <c r="UTC559" s="578"/>
      <c r="UTD559" s="3"/>
      <c r="UTE559" s="438"/>
      <c r="UTF559" s="3"/>
      <c r="UTG559" s="578"/>
      <c r="UTH559" s="3"/>
      <c r="UTI559" s="438"/>
      <c r="UTJ559" s="3"/>
      <c r="UTK559" s="578"/>
      <c r="UTL559" s="3"/>
      <c r="UTM559" s="438"/>
      <c r="UTN559" s="3"/>
      <c r="UTO559" s="578"/>
      <c r="UTP559" s="3"/>
      <c r="UTQ559" s="438"/>
      <c r="UTR559" s="3"/>
      <c r="UTS559" s="578"/>
      <c r="UTT559" s="3"/>
      <c r="UTU559" s="438"/>
      <c r="UTV559" s="3"/>
      <c r="UTW559" s="578"/>
      <c r="UTX559" s="3"/>
      <c r="UTY559" s="438"/>
      <c r="UTZ559" s="3"/>
      <c r="UUA559" s="578"/>
      <c r="UUB559" s="3"/>
      <c r="UUC559" s="438"/>
      <c r="UUD559" s="3"/>
      <c r="UUE559" s="578"/>
      <c r="UUF559" s="3"/>
      <c r="UUG559" s="438"/>
      <c r="UUH559" s="3"/>
      <c r="UUI559" s="578"/>
      <c r="UUJ559" s="3"/>
      <c r="UUK559" s="438"/>
      <c r="UUL559" s="3"/>
      <c r="UUM559" s="578"/>
      <c r="UUN559" s="3"/>
      <c r="UUO559" s="438"/>
      <c r="UUP559" s="3"/>
      <c r="UUQ559" s="578"/>
      <c r="UUR559" s="3"/>
      <c r="UUS559" s="438"/>
      <c r="UUT559" s="3"/>
      <c r="UUU559" s="578"/>
      <c r="UUV559" s="3"/>
      <c r="UUW559" s="438"/>
      <c r="UUX559" s="3"/>
      <c r="UUY559" s="578"/>
      <c r="UUZ559" s="3"/>
      <c r="UVA559" s="438"/>
      <c r="UVB559" s="3"/>
      <c r="UVC559" s="578"/>
      <c r="UVD559" s="3"/>
      <c r="UVE559" s="438"/>
      <c r="UVF559" s="3"/>
      <c r="UVG559" s="578"/>
      <c r="UVH559" s="3"/>
      <c r="UVI559" s="438"/>
      <c r="UVJ559" s="3"/>
      <c r="UVK559" s="578"/>
      <c r="UVL559" s="3"/>
      <c r="UVM559" s="438"/>
      <c r="UVN559" s="3"/>
      <c r="UVO559" s="578"/>
      <c r="UVP559" s="3"/>
      <c r="UVQ559" s="438"/>
      <c r="UVR559" s="3"/>
      <c r="UVS559" s="578"/>
      <c r="UVT559" s="3"/>
      <c r="UVU559" s="438"/>
      <c r="UVV559" s="3"/>
      <c r="UVW559" s="578"/>
      <c r="UVX559" s="3"/>
      <c r="UVY559" s="438"/>
      <c r="UVZ559" s="3"/>
      <c r="UWA559" s="578"/>
      <c r="UWB559" s="3"/>
      <c r="UWC559" s="438"/>
      <c r="UWD559" s="3"/>
      <c r="UWE559" s="578"/>
      <c r="UWF559" s="3"/>
      <c r="UWG559" s="438"/>
      <c r="UWH559" s="3"/>
      <c r="UWI559" s="578"/>
      <c r="UWJ559" s="3"/>
      <c r="UWK559" s="438"/>
      <c r="UWL559" s="3"/>
      <c r="UWM559" s="578"/>
      <c r="UWN559" s="3"/>
      <c r="UWO559" s="438"/>
      <c r="UWP559" s="3"/>
      <c r="UWQ559" s="578"/>
      <c r="UWR559" s="3"/>
      <c r="UWS559" s="438"/>
      <c r="UWT559" s="3"/>
      <c r="UWU559" s="578"/>
      <c r="UWV559" s="3"/>
      <c r="UWW559" s="438"/>
      <c r="UWX559" s="3"/>
      <c r="UWY559" s="578"/>
      <c r="UWZ559" s="3"/>
      <c r="UXA559" s="438"/>
      <c r="UXB559" s="3"/>
      <c r="UXC559" s="578"/>
      <c r="UXD559" s="3"/>
      <c r="UXE559" s="438"/>
      <c r="UXF559" s="3"/>
      <c r="UXG559" s="578"/>
      <c r="UXH559" s="3"/>
      <c r="UXI559" s="438"/>
      <c r="UXJ559" s="3"/>
      <c r="UXK559" s="578"/>
      <c r="UXL559" s="3"/>
      <c r="UXM559" s="438"/>
      <c r="UXN559" s="3"/>
      <c r="UXO559" s="578"/>
      <c r="UXP559" s="3"/>
      <c r="UXQ559" s="438"/>
      <c r="UXR559" s="3"/>
      <c r="UXS559" s="578"/>
      <c r="UXT559" s="3"/>
      <c r="UXU559" s="438"/>
      <c r="UXV559" s="3"/>
      <c r="UXW559" s="578"/>
      <c r="UXX559" s="3"/>
      <c r="UXY559" s="438"/>
      <c r="UXZ559" s="3"/>
      <c r="UYA559" s="578"/>
      <c r="UYB559" s="3"/>
      <c r="UYC559" s="438"/>
      <c r="UYD559" s="3"/>
      <c r="UYE559" s="578"/>
      <c r="UYF559" s="3"/>
      <c r="UYG559" s="438"/>
      <c r="UYH559" s="3"/>
      <c r="UYI559" s="578"/>
      <c r="UYJ559" s="3"/>
      <c r="UYK559" s="438"/>
      <c r="UYL559" s="3"/>
      <c r="UYM559" s="578"/>
      <c r="UYN559" s="3"/>
      <c r="UYO559" s="438"/>
      <c r="UYP559" s="3"/>
      <c r="UYQ559" s="578"/>
      <c r="UYR559" s="3"/>
      <c r="UYS559" s="438"/>
      <c r="UYT559" s="3"/>
      <c r="UYU559" s="578"/>
      <c r="UYV559" s="3"/>
      <c r="UYW559" s="438"/>
      <c r="UYX559" s="3"/>
      <c r="UYY559" s="578"/>
      <c r="UYZ559" s="3"/>
      <c r="UZA559" s="438"/>
      <c r="UZB559" s="3"/>
      <c r="UZC559" s="578"/>
      <c r="UZD559" s="3"/>
      <c r="UZE559" s="438"/>
      <c r="UZF559" s="3"/>
      <c r="UZG559" s="578"/>
      <c r="UZH559" s="3"/>
      <c r="UZI559" s="438"/>
      <c r="UZJ559" s="3"/>
      <c r="UZK559" s="578"/>
      <c r="UZL559" s="3"/>
      <c r="UZM559" s="438"/>
      <c r="UZN559" s="3"/>
      <c r="UZO559" s="578"/>
      <c r="UZP559" s="3"/>
      <c r="UZQ559" s="438"/>
      <c r="UZR559" s="3"/>
      <c r="UZS559" s="578"/>
      <c r="UZT559" s="3"/>
      <c r="UZU559" s="438"/>
      <c r="UZV559" s="3"/>
      <c r="UZW559" s="578"/>
      <c r="UZX559" s="3"/>
      <c r="UZY559" s="438"/>
      <c r="UZZ559" s="3"/>
      <c r="VAA559" s="578"/>
      <c r="VAB559" s="3"/>
      <c r="VAC559" s="438"/>
      <c r="VAD559" s="3"/>
      <c r="VAE559" s="578"/>
      <c r="VAF559" s="3"/>
      <c r="VAG559" s="438"/>
      <c r="VAH559" s="3"/>
      <c r="VAI559" s="578"/>
      <c r="VAJ559" s="3"/>
      <c r="VAK559" s="438"/>
      <c r="VAL559" s="3"/>
      <c r="VAM559" s="578"/>
      <c r="VAN559" s="3"/>
      <c r="VAO559" s="438"/>
      <c r="VAP559" s="3"/>
      <c r="VAQ559" s="578"/>
      <c r="VAR559" s="3"/>
      <c r="VAS559" s="438"/>
      <c r="VAT559" s="3"/>
      <c r="VAU559" s="578"/>
      <c r="VAV559" s="3"/>
      <c r="VAW559" s="438"/>
      <c r="VAX559" s="3"/>
      <c r="VAY559" s="578"/>
      <c r="VAZ559" s="3"/>
      <c r="VBA559" s="438"/>
      <c r="VBB559" s="3"/>
      <c r="VBC559" s="578"/>
      <c r="VBD559" s="3"/>
      <c r="VBE559" s="438"/>
      <c r="VBF559" s="3"/>
      <c r="VBG559" s="578"/>
      <c r="VBH559" s="3"/>
      <c r="VBI559" s="438"/>
      <c r="VBJ559" s="3"/>
      <c r="VBK559" s="578"/>
      <c r="VBL559" s="3"/>
      <c r="VBM559" s="438"/>
      <c r="VBN559" s="3"/>
      <c r="VBO559" s="578"/>
      <c r="VBP559" s="3"/>
      <c r="VBQ559" s="438"/>
      <c r="VBR559" s="3"/>
      <c r="VBS559" s="578"/>
      <c r="VBT559" s="3"/>
      <c r="VBU559" s="438"/>
      <c r="VBV559" s="3"/>
      <c r="VBW559" s="578"/>
      <c r="VBX559" s="3"/>
      <c r="VBY559" s="438"/>
      <c r="VBZ559" s="3"/>
      <c r="VCA559" s="578"/>
      <c r="VCB559" s="3"/>
      <c r="VCC559" s="438"/>
      <c r="VCD559" s="3"/>
      <c r="VCE559" s="578"/>
      <c r="VCF559" s="3"/>
      <c r="VCG559" s="438"/>
      <c r="VCH559" s="3"/>
      <c r="VCI559" s="578"/>
      <c r="VCJ559" s="3"/>
      <c r="VCK559" s="438"/>
      <c r="VCL559" s="3"/>
      <c r="VCM559" s="578"/>
      <c r="VCN559" s="3"/>
      <c r="VCO559" s="438"/>
      <c r="VCP559" s="3"/>
      <c r="VCQ559" s="578"/>
      <c r="VCR559" s="3"/>
      <c r="VCS559" s="438"/>
      <c r="VCT559" s="3"/>
      <c r="VCU559" s="578"/>
      <c r="VCV559" s="3"/>
      <c r="VCW559" s="438"/>
      <c r="VCX559" s="3"/>
      <c r="VCY559" s="578"/>
      <c r="VCZ559" s="3"/>
      <c r="VDA559" s="438"/>
      <c r="VDB559" s="3"/>
      <c r="VDC559" s="578"/>
      <c r="VDD559" s="3"/>
      <c r="VDE559" s="438"/>
      <c r="VDF559" s="3"/>
      <c r="VDG559" s="578"/>
      <c r="VDH559" s="3"/>
      <c r="VDI559" s="438"/>
      <c r="VDJ559" s="3"/>
      <c r="VDK559" s="578"/>
      <c r="VDL559" s="3"/>
      <c r="VDM559" s="438"/>
      <c r="VDN559" s="3"/>
      <c r="VDO559" s="578"/>
      <c r="VDP559" s="3"/>
      <c r="VDQ559" s="438"/>
      <c r="VDR559" s="3"/>
      <c r="VDS559" s="578"/>
      <c r="VDT559" s="3"/>
      <c r="VDU559" s="438"/>
      <c r="VDV559" s="3"/>
      <c r="VDW559" s="578"/>
      <c r="VDX559" s="3"/>
      <c r="VDY559" s="438"/>
      <c r="VDZ559" s="3"/>
      <c r="VEA559" s="578"/>
      <c r="VEB559" s="3"/>
      <c r="VEC559" s="438"/>
      <c r="VED559" s="3"/>
      <c r="VEE559" s="578"/>
      <c r="VEF559" s="3"/>
      <c r="VEG559" s="438"/>
      <c r="VEH559" s="3"/>
      <c r="VEI559" s="578"/>
      <c r="VEJ559" s="3"/>
      <c r="VEK559" s="438"/>
      <c r="VEL559" s="3"/>
      <c r="VEM559" s="578"/>
      <c r="VEN559" s="3"/>
      <c r="VEO559" s="438"/>
      <c r="VEP559" s="3"/>
      <c r="VEQ559" s="578"/>
      <c r="VER559" s="3"/>
      <c r="VES559" s="438"/>
      <c r="VET559" s="3"/>
      <c r="VEU559" s="578"/>
      <c r="VEV559" s="3"/>
      <c r="VEW559" s="438"/>
      <c r="VEX559" s="3"/>
      <c r="VEY559" s="578"/>
      <c r="VEZ559" s="3"/>
      <c r="VFA559" s="438"/>
      <c r="VFB559" s="3"/>
      <c r="VFC559" s="578"/>
      <c r="VFD559" s="3"/>
      <c r="VFE559" s="438"/>
      <c r="VFF559" s="3"/>
      <c r="VFG559" s="578"/>
      <c r="VFH559" s="3"/>
      <c r="VFI559" s="438"/>
      <c r="VFJ559" s="3"/>
      <c r="VFK559" s="578"/>
      <c r="VFL559" s="3"/>
      <c r="VFM559" s="438"/>
      <c r="VFN559" s="3"/>
      <c r="VFO559" s="578"/>
      <c r="VFP559" s="3"/>
      <c r="VFQ559" s="438"/>
      <c r="VFR559" s="3"/>
      <c r="VFS559" s="578"/>
      <c r="VFT559" s="3"/>
      <c r="VFU559" s="438"/>
      <c r="VFV559" s="3"/>
      <c r="VFW559" s="578"/>
      <c r="VFX559" s="3"/>
      <c r="VFY559" s="438"/>
      <c r="VFZ559" s="3"/>
      <c r="VGA559" s="578"/>
      <c r="VGB559" s="3"/>
      <c r="VGC559" s="438"/>
      <c r="VGD559" s="3"/>
      <c r="VGE559" s="578"/>
      <c r="VGF559" s="3"/>
      <c r="VGG559" s="438"/>
      <c r="VGH559" s="3"/>
      <c r="VGI559" s="578"/>
      <c r="VGJ559" s="3"/>
      <c r="VGK559" s="438"/>
      <c r="VGL559" s="3"/>
      <c r="VGM559" s="578"/>
      <c r="VGN559" s="3"/>
      <c r="VGO559" s="438"/>
      <c r="VGP559" s="3"/>
      <c r="VGQ559" s="578"/>
      <c r="VGR559" s="3"/>
      <c r="VGS559" s="438"/>
      <c r="VGT559" s="3"/>
      <c r="VGU559" s="578"/>
      <c r="VGV559" s="3"/>
      <c r="VGW559" s="438"/>
      <c r="VGX559" s="3"/>
      <c r="VGY559" s="578"/>
      <c r="VGZ559" s="3"/>
      <c r="VHA559" s="438"/>
      <c r="VHB559" s="3"/>
      <c r="VHC559" s="578"/>
      <c r="VHD559" s="3"/>
      <c r="VHE559" s="438"/>
      <c r="VHF559" s="3"/>
      <c r="VHG559" s="578"/>
      <c r="VHH559" s="3"/>
      <c r="VHI559" s="438"/>
      <c r="VHJ559" s="3"/>
      <c r="VHK559" s="578"/>
      <c r="VHL559" s="3"/>
      <c r="VHM559" s="438"/>
      <c r="VHN559" s="3"/>
      <c r="VHO559" s="578"/>
      <c r="VHP559" s="3"/>
      <c r="VHQ559" s="438"/>
      <c r="VHR559" s="3"/>
      <c r="VHS559" s="578"/>
      <c r="VHT559" s="3"/>
      <c r="VHU559" s="438"/>
      <c r="VHV559" s="3"/>
      <c r="VHW559" s="578"/>
      <c r="VHX559" s="3"/>
      <c r="VHY559" s="438"/>
      <c r="VHZ559" s="3"/>
      <c r="VIA559" s="578"/>
      <c r="VIB559" s="3"/>
      <c r="VIC559" s="438"/>
      <c r="VID559" s="3"/>
      <c r="VIE559" s="578"/>
      <c r="VIF559" s="3"/>
      <c r="VIG559" s="438"/>
      <c r="VIH559" s="3"/>
      <c r="VII559" s="578"/>
      <c r="VIJ559" s="3"/>
      <c r="VIK559" s="438"/>
      <c r="VIL559" s="3"/>
      <c r="VIM559" s="578"/>
      <c r="VIN559" s="3"/>
      <c r="VIO559" s="438"/>
      <c r="VIP559" s="3"/>
      <c r="VIQ559" s="578"/>
      <c r="VIR559" s="3"/>
      <c r="VIS559" s="438"/>
      <c r="VIT559" s="3"/>
      <c r="VIU559" s="578"/>
      <c r="VIV559" s="3"/>
      <c r="VIW559" s="438"/>
      <c r="VIX559" s="3"/>
      <c r="VIY559" s="578"/>
      <c r="VIZ559" s="3"/>
      <c r="VJA559" s="438"/>
      <c r="VJB559" s="3"/>
      <c r="VJC559" s="578"/>
      <c r="VJD559" s="3"/>
      <c r="VJE559" s="438"/>
      <c r="VJF559" s="3"/>
      <c r="VJG559" s="578"/>
      <c r="VJH559" s="3"/>
      <c r="VJI559" s="438"/>
      <c r="VJJ559" s="3"/>
      <c r="VJK559" s="578"/>
      <c r="VJL559" s="3"/>
      <c r="VJM559" s="438"/>
      <c r="VJN559" s="3"/>
      <c r="VJO559" s="578"/>
      <c r="VJP559" s="3"/>
      <c r="VJQ559" s="438"/>
      <c r="VJR559" s="3"/>
      <c r="VJS559" s="578"/>
      <c r="VJT559" s="3"/>
      <c r="VJU559" s="438"/>
      <c r="VJV559" s="3"/>
      <c r="VJW559" s="578"/>
      <c r="VJX559" s="3"/>
      <c r="VJY559" s="438"/>
      <c r="VJZ559" s="3"/>
      <c r="VKA559" s="578"/>
      <c r="VKB559" s="3"/>
      <c r="VKC559" s="438"/>
      <c r="VKD559" s="3"/>
      <c r="VKE559" s="578"/>
      <c r="VKF559" s="3"/>
      <c r="VKG559" s="438"/>
      <c r="VKH559" s="3"/>
      <c r="VKI559" s="578"/>
      <c r="VKJ559" s="3"/>
      <c r="VKK559" s="438"/>
      <c r="VKL559" s="3"/>
      <c r="VKM559" s="578"/>
      <c r="VKN559" s="3"/>
      <c r="VKO559" s="438"/>
      <c r="VKP559" s="3"/>
      <c r="VKQ559" s="578"/>
      <c r="VKR559" s="3"/>
      <c r="VKS559" s="438"/>
      <c r="VKT559" s="3"/>
      <c r="VKU559" s="578"/>
      <c r="VKV559" s="3"/>
      <c r="VKW559" s="438"/>
      <c r="VKX559" s="3"/>
      <c r="VKY559" s="578"/>
      <c r="VKZ559" s="3"/>
      <c r="VLA559" s="438"/>
      <c r="VLB559" s="3"/>
      <c r="VLC559" s="578"/>
      <c r="VLD559" s="3"/>
      <c r="VLE559" s="438"/>
      <c r="VLF559" s="3"/>
      <c r="VLG559" s="578"/>
      <c r="VLH559" s="3"/>
      <c r="VLI559" s="438"/>
      <c r="VLJ559" s="3"/>
      <c r="VLK559" s="578"/>
      <c r="VLL559" s="3"/>
      <c r="VLM559" s="438"/>
      <c r="VLN559" s="3"/>
      <c r="VLO559" s="578"/>
      <c r="VLP559" s="3"/>
      <c r="VLQ559" s="438"/>
      <c r="VLR559" s="3"/>
      <c r="VLS559" s="578"/>
      <c r="VLT559" s="3"/>
      <c r="VLU559" s="438"/>
      <c r="VLV559" s="3"/>
      <c r="VLW559" s="578"/>
      <c r="VLX559" s="3"/>
      <c r="VLY559" s="438"/>
      <c r="VLZ559" s="3"/>
      <c r="VMA559" s="578"/>
      <c r="VMB559" s="3"/>
      <c r="VMC559" s="438"/>
      <c r="VMD559" s="3"/>
      <c r="VME559" s="578"/>
      <c r="VMF559" s="3"/>
      <c r="VMG559" s="438"/>
      <c r="VMH559" s="3"/>
      <c r="VMI559" s="578"/>
      <c r="VMJ559" s="3"/>
      <c r="VMK559" s="438"/>
      <c r="VML559" s="3"/>
      <c r="VMM559" s="578"/>
      <c r="VMN559" s="3"/>
      <c r="VMO559" s="438"/>
      <c r="VMP559" s="3"/>
      <c r="VMQ559" s="578"/>
      <c r="VMR559" s="3"/>
      <c r="VMS559" s="438"/>
      <c r="VMT559" s="3"/>
      <c r="VMU559" s="578"/>
      <c r="VMV559" s="3"/>
      <c r="VMW559" s="438"/>
      <c r="VMX559" s="3"/>
      <c r="VMY559" s="578"/>
      <c r="VMZ559" s="3"/>
      <c r="VNA559" s="438"/>
      <c r="VNB559" s="3"/>
      <c r="VNC559" s="578"/>
      <c r="VND559" s="3"/>
      <c r="VNE559" s="438"/>
      <c r="VNF559" s="3"/>
      <c r="VNG559" s="578"/>
      <c r="VNH559" s="3"/>
      <c r="VNI559" s="438"/>
      <c r="VNJ559" s="3"/>
      <c r="VNK559" s="578"/>
      <c r="VNL559" s="3"/>
      <c r="VNM559" s="438"/>
      <c r="VNN559" s="3"/>
      <c r="VNO559" s="578"/>
      <c r="VNP559" s="3"/>
      <c r="VNQ559" s="438"/>
      <c r="VNR559" s="3"/>
      <c r="VNS559" s="578"/>
      <c r="VNT559" s="3"/>
      <c r="VNU559" s="438"/>
      <c r="VNV559" s="3"/>
      <c r="VNW559" s="578"/>
      <c r="VNX559" s="3"/>
      <c r="VNY559" s="438"/>
      <c r="VNZ559" s="3"/>
      <c r="VOA559" s="578"/>
      <c r="VOB559" s="3"/>
      <c r="VOC559" s="438"/>
      <c r="VOD559" s="3"/>
      <c r="VOE559" s="578"/>
      <c r="VOF559" s="3"/>
      <c r="VOG559" s="438"/>
      <c r="VOH559" s="3"/>
      <c r="VOI559" s="578"/>
      <c r="VOJ559" s="3"/>
      <c r="VOK559" s="438"/>
      <c r="VOL559" s="3"/>
      <c r="VOM559" s="578"/>
      <c r="VON559" s="3"/>
      <c r="VOO559" s="438"/>
      <c r="VOP559" s="3"/>
      <c r="VOQ559" s="578"/>
      <c r="VOR559" s="3"/>
      <c r="VOS559" s="438"/>
      <c r="VOT559" s="3"/>
      <c r="VOU559" s="578"/>
      <c r="VOV559" s="3"/>
      <c r="VOW559" s="438"/>
      <c r="VOX559" s="3"/>
      <c r="VOY559" s="578"/>
      <c r="VOZ559" s="3"/>
      <c r="VPA559" s="438"/>
      <c r="VPB559" s="3"/>
      <c r="VPC559" s="578"/>
      <c r="VPD559" s="3"/>
      <c r="VPE559" s="438"/>
      <c r="VPF559" s="3"/>
      <c r="VPG559" s="578"/>
      <c r="VPH559" s="3"/>
      <c r="VPI559" s="438"/>
      <c r="VPJ559" s="3"/>
      <c r="VPK559" s="578"/>
      <c r="VPL559" s="3"/>
      <c r="VPM559" s="438"/>
      <c r="VPN559" s="3"/>
      <c r="VPO559" s="578"/>
      <c r="VPP559" s="3"/>
      <c r="VPQ559" s="438"/>
      <c r="VPR559" s="3"/>
      <c r="VPS559" s="578"/>
      <c r="VPT559" s="3"/>
      <c r="VPU559" s="438"/>
      <c r="VPV559" s="3"/>
      <c r="VPW559" s="578"/>
      <c r="VPX559" s="3"/>
      <c r="VPY559" s="438"/>
      <c r="VPZ559" s="3"/>
      <c r="VQA559" s="578"/>
      <c r="VQB559" s="3"/>
      <c r="VQC559" s="438"/>
      <c r="VQD559" s="3"/>
      <c r="VQE559" s="578"/>
      <c r="VQF559" s="3"/>
      <c r="VQG559" s="438"/>
      <c r="VQH559" s="3"/>
      <c r="VQI559" s="578"/>
      <c r="VQJ559" s="3"/>
      <c r="VQK559" s="438"/>
      <c r="VQL559" s="3"/>
      <c r="VQM559" s="578"/>
      <c r="VQN559" s="3"/>
      <c r="VQO559" s="438"/>
      <c r="VQP559" s="3"/>
      <c r="VQQ559" s="578"/>
      <c r="VQR559" s="3"/>
      <c r="VQS559" s="438"/>
      <c r="VQT559" s="3"/>
      <c r="VQU559" s="578"/>
      <c r="VQV559" s="3"/>
      <c r="VQW559" s="438"/>
      <c r="VQX559" s="3"/>
      <c r="VQY559" s="578"/>
      <c r="VQZ559" s="3"/>
      <c r="VRA559" s="438"/>
      <c r="VRB559" s="3"/>
      <c r="VRC559" s="578"/>
      <c r="VRD559" s="3"/>
      <c r="VRE559" s="438"/>
      <c r="VRF559" s="3"/>
      <c r="VRG559" s="578"/>
      <c r="VRH559" s="3"/>
      <c r="VRI559" s="438"/>
      <c r="VRJ559" s="3"/>
      <c r="VRK559" s="578"/>
      <c r="VRL559" s="3"/>
      <c r="VRM559" s="438"/>
      <c r="VRN559" s="3"/>
      <c r="VRO559" s="578"/>
      <c r="VRP559" s="3"/>
      <c r="VRQ559" s="438"/>
      <c r="VRR559" s="3"/>
      <c r="VRS559" s="578"/>
      <c r="VRT559" s="3"/>
      <c r="VRU559" s="438"/>
      <c r="VRV559" s="3"/>
      <c r="VRW559" s="578"/>
      <c r="VRX559" s="3"/>
      <c r="VRY559" s="438"/>
      <c r="VRZ559" s="3"/>
      <c r="VSA559" s="578"/>
      <c r="VSB559" s="3"/>
      <c r="VSC559" s="438"/>
      <c r="VSD559" s="3"/>
      <c r="VSE559" s="578"/>
      <c r="VSF559" s="3"/>
      <c r="VSG559" s="438"/>
      <c r="VSH559" s="3"/>
      <c r="VSI559" s="578"/>
      <c r="VSJ559" s="3"/>
      <c r="VSK559" s="438"/>
      <c r="VSL559" s="3"/>
      <c r="VSM559" s="578"/>
      <c r="VSN559" s="3"/>
      <c r="VSO559" s="438"/>
      <c r="VSP559" s="3"/>
      <c r="VSQ559" s="578"/>
      <c r="VSR559" s="3"/>
      <c r="VSS559" s="438"/>
      <c r="VST559" s="3"/>
      <c r="VSU559" s="578"/>
      <c r="VSV559" s="3"/>
      <c r="VSW559" s="438"/>
      <c r="VSX559" s="3"/>
      <c r="VSY559" s="578"/>
      <c r="VSZ559" s="3"/>
      <c r="VTA559" s="438"/>
      <c r="VTB559" s="3"/>
      <c r="VTC559" s="578"/>
      <c r="VTD559" s="3"/>
      <c r="VTE559" s="438"/>
      <c r="VTF559" s="3"/>
      <c r="VTG559" s="578"/>
      <c r="VTH559" s="3"/>
      <c r="VTI559" s="438"/>
      <c r="VTJ559" s="3"/>
      <c r="VTK559" s="578"/>
      <c r="VTL559" s="3"/>
      <c r="VTM559" s="438"/>
      <c r="VTN559" s="3"/>
      <c r="VTO559" s="578"/>
      <c r="VTP559" s="3"/>
      <c r="VTQ559" s="438"/>
      <c r="VTR559" s="3"/>
      <c r="VTS559" s="578"/>
      <c r="VTT559" s="3"/>
      <c r="VTU559" s="438"/>
      <c r="VTV559" s="3"/>
      <c r="VTW559" s="578"/>
      <c r="VTX559" s="3"/>
      <c r="VTY559" s="438"/>
      <c r="VTZ559" s="3"/>
      <c r="VUA559" s="578"/>
      <c r="VUB559" s="3"/>
      <c r="VUC559" s="438"/>
      <c r="VUD559" s="3"/>
      <c r="VUE559" s="578"/>
      <c r="VUF559" s="3"/>
      <c r="VUG559" s="438"/>
      <c r="VUH559" s="3"/>
      <c r="VUI559" s="578"/>
      <c r="VUJ559" s="3"/>
      <c r="VUK559" s="438"/>
      <c r="VUL559" s="3"/>
      <c r="VUM559" s="578"/>
      <c r="VUN559" s="3"/>
      <c r="VUO559" s="438"/>
      <c r="VUP559" s="3"/>
      <c r="VUQ559" s="578"/>
      <c r="VUR559" s="3"/>
      <c r="VUS559" s="438"/>
      <c r="VUT559" s="3"/>
      <c r="VUU559" s="578"/>
      <c r="VUV559" s="3"/>
      <c r="VUW559" s="438"/>
      <c r="VUX559" s="3"/>
      <c r="VUY559" s="578"/>
      <c r="VUZ559" s="3"/>
      <c r="VVA559" s="438"/>
      <c r="VVB559" s="3"/>
      <c r="VVC559" s="578"/>
      <c r="VVD559" s="3"/>
      <c r="VVE559" s="438"/>
      <c r="VVF559" s="3"/>
      <c r="VVG559" s="578"/>
      <c r="VVH559" s="3"/>
      <c r="VVI559" s="438"/>
      <c r="VVJ559" s="3"/>
      <c r="VVK559" s="578"/>
      <c r="VVL559" s="3"/>
      <c r="VVM559" s="438"/>
      <c r="VVN559" s="3"/>
      <c r="VVO559" s="578"/>
      <c r="VVP559" s="3"/>
      <c r="VVQ559" s="438"/>
      <c r="VVR559" s="3"/>
      <c r="VVS559" s="578"/>
      <c r="VVT559" s="3"/>
      <c r="VVU559" s="438"/>
      <c r="VVV559" s="3"/>
      <c r="VVW559" s="578"/>
      <c r="VVX559" s="3"/>
      <c r="VVY559" s="438"/>
      <c r="VVZ559" s="3"/>
      <c r="VWA559" s="578"/>
      <c r="VWB559" s="3"/>
      <c r="VWC559" s="438"/>
      <c r="VWD559" s="3"/>
      <c r="VWE559" s="578"/>
      <c r="VWF559" s="3"/>
      <c r="VWG559" s="438"/>
      <c r="VWH559" s="3"/>
      <c r="VWI559" s="578"/>
      <c r="VWJ559" s="3"/>
      <c r="VWK559" s="438"/>
      <c r="VWL559" s="3"/>
      <c r="VWM559" s="578"/>
      <c r="VWN559" s="3"/>
      <c r="VWO559" s="438"/>
      <c r="VWP559" s="3"/>
      <c r="VWQ559" s="578"/>
      <c r="VWR559" s="3"/>
      <c r="VWS559" s="438"/>
      <c r="VWT559" s="3"/>
      <c r="VWU559" s="578"/>
      <c r="VWV559" s="3"/>
      <c r="VWW559" s="438"/>
      <c r="VWX559" s="3"/>
      <c r="VWY559" s="578"/>
      <c r="VWZ559" s="3"/>
      <c r="VXA559" s="438"/>
      <c r="VXB559" s="3"/>
      <c r="VXC559" s="578"/>
      <c r="VXD559" s="3"/>
      <c r="VXE559" s="438"/>
      <c r="VXF559" s="3"/>
      <c r="VXG559" s="578"/>
      <c r="VXH559" s="3"/>
      <c r="VXI559" s="438"/>
      <c r="VXJ559" s="3"/>
      <c r="VXK559" s="578"/>
      <c r="VXL559" s="3"/>
      <c r="VXM559" s="438"/>
      <c r="VXN559" s="3"/>
      <c r="VXO559" s="578"/>
      <c r="VXP559" s="3"/>
      <c r="VXQ559" s="438"/>
      <c r="VXR559" s="3"/>
      <c r="VXS559" s="578"/>
      <c r="VXT559" s="3"/>
      <c r="VXU559" s="438"/>
      <c r="VXV559" s="3"/>
      <c r="VXW559" s="578"/>
      <c r="VXX559" s="3"/>
      <c r="VXY559" s="438"/>
      <c r="VXZ559" s="3"/>
      <c r="VYA559" s="578"/>
      <c r="VYB559" s="3"/>
      <c r="VYC559" s="438"/>
      <c r="VYD559" s="3"/>
      <c r="VYE559" s="578"/>
      <c r="VYF559" s="3"/>
      <c r="VYG559" s="438"/>
      <c r="VYH559" s="3"/>
      <c r="VYI559" s="578"/>
      <c r="VYJ559" s="3"/>
      <c r="VYK559" s="438"/>
      <c r="VYL559" s="3"/>
      <c r="VYM559" s="578"/>
      <c r="VYN559" s="3"/>
      <c r="VYO559" s="438"/>
      <c r="VYP559" s="3"/>
      <c r="VYQ559" s="578"/>
      <c r="VYR559" s="3"/>
      <c r="VYS559" s="438"/>
      <c r="VYT559" s="3"/>
      <c r="VYU559" s="578"/>
      <c r="VYV559" s="3"/>
      <c r="VYW559" s="438"/>
      <c r="VYX559" s="3"/>
      <c r="VYY559" s="578"/>
      <c r="VYZ559" s="3"/>
      <c r="VZA559" s="438"/>
      <c r="VZB559" s="3"/>
      <c r="VZC559" s="578"/>
      <c r="VZD559" s="3"/>
      <c r="VZE559" s="438"/>
      <c r="VZF559" s="3"/>
      <c r="VZG559" s="578"/>
      <c r="VZH559" s="3"/>
      <c r="VZI559" s="438"/>
      <c r="VZJ559" s="3"/>
      <c r="VZK559" s="578"/>
      <c r="VZL559" s="3"/>
      <c r="VZM559" s="438"/>
      <c r="VZN559" s="3"/>
      <c r="VZO559" s="578"/>
      <c r="VZP559" s="3"/>
      <c r="VZQ559" s="438"/>
      <c r="VZR559" s="3"/>
      <c r="VZS559" s="578"/>
      <c r="VZT559" s="3"/>
      <c r="VZU559" s="438"/>
      <c r="VZV559" s="3"/>
      <c r="VZW559" s="578"/>
      <c r="VZX559" s="3"/>
      <c r="VZY559" s="438"/>
      <c r="VZZ559" s="3"/>
      <c r="WAA559" s="578"/>
      <c r="WAB559" s="3"/>
      <c r="WAC559" s="438"/>
      <c r="WAD559" s="3"/>
      <c r="WAE559" s="578"/>
      <c r="WAF559" s="3"/>
      <c r="WAG559" s="438"/>
      <c r="WAH559" s="3"/>
      <c r="WAI559" s="578"/>
      <c r="WAJ559" s="3"/>
      <c r="WAK559" s="438"/>
      <c r="WAL559" s="3"/>
      <c r="WAM559" s="578"/>
      <c r="WAN559" s="3"/>
      <c r="WAO559" s="438"/>
      <c r="WAP559" s="3"/>
      <c r="WAQ559" s="578"/>
      <c r="WAR559" s="3"/>
      <c r="WAS559" s="438"/>
      <c r="WAT559" s="3"/>
      <c r="WAU559" s="578"/>
      <c r="WAV559" s="3"/>
      <c r="WAW559" s="438"/>
      <c r="WAX559" s="3"/>
      <c r="WAY559" s="578"/>
      <c r="WAZ559" s="3"/>
      <c r="WBA559" s="438"/>
      <c r="WBB559" s="3"/>
      <c r="WBC559" s="578"/>
      <c r="WBD559" s="3"/>
      <c r="WBE559" s="438"/>
      <c r="WBF559" s="3"/>
      <c r="WBG559" s="578"/>
      <c r="WBH559" s="3"/>
      <c r="WBI559" s="438"/>
      <c r="WBJ559" s="3"/>
      <c r="WBK559" s="578"/>
      <c r="WBL559" s="3"/>
      <c r="WBM559" s="438"/>
      <c r="WBN559" s="3"/>
      <c r="WBO559" s="578"/>
      <c r="WBP559" s="3"/>
      <c r="WBQ559" s="438"/>
      <c r="WBR559" s="3"/>
      <c r="WBS559" s="578"/>
      <c r="WBT559" s="3"/>
      <c r="WBU559" s="438"/>
      <c r="WBV559" s="3"/>
      <c r="WBW559" s="578"/>
      <c r="WBX559" s="3"/>
      <c r="WBY559" s="438"/>
      <c r="WBZ559" s="3"/>
      <c r="WCA559" s="578"/>
      <c r="WCB559" s="3"/>
      <c r="WCC559" s="438"/>
      <c r="WCD559" s="3"/>
      <c r="WCE559" s="578"/>
      <c r="WCF559" s="3"/>
      <c r="WCG559" s="438"/>
      <c r="WCH559" s="3"/>
      <c r="WCI559" s="578"/>
      <c r="WCJ559" s="3"/>
      <c r="WCK559" s="438"/>
      <c r="WCL559" s="3"/>
      <c r="WCM559" s="578"/>
      <c r="WCN559" s="3"/>
      <c r="WCO559" s="438"/>
      <c r="WCP559" s="3"/>
      <c r="WCQ559" s="578"/>
      <c r="WCR559" s="3"/>
      <c r="WCS559" s="438"/>
      <c r="WCT559" s="3"/>
      <c r="WCU559" s="578"/>
      <c r="WCV559" s="3"/>
      <c r="WCW559" s="438"/>
      <c r="WCX559" s="3"/>
      <c r="WCY559" s="578"/>
      <c r="WCZ559" s="3"/>
      <c r="WDA559" s="438"/>
      <c r="WDB559" s="3"/>
      <c r="WDC559" s="578"/>
      <c r="WDD559" s="3"/>
      <c r="WDE559" s="438"/>
      <c r="WDF559" s="3"/>
      <c r="WDG559" s="578"/>
      <c r="WDH559" s="3"/>
      <c r="WDI559" s="438"/>
      <c r="WDJ559" s="3"/>
      <c r="WDK559" s="578"/>
      <c r="WDL559" s="3"/>
      <c r="WDM559" s="438"/>
      <c r="WDN559" s="3"/>
      <c r="WDO559" s="578"/>
      <c r="WDP559" s="3"/>
      <c r="WDQ559" s="438"/>
      <c r="WDR559" s="3"/>
      <c r="WDS559" s="578"/>
      <c r="WDT559" s="3"/>
      <c r="WDU559" s="438"/>
      <c r="WDV559" s="3"/>
      <c r="WDW559" s="578"/>
      <c r="WDX559" s="3"/>
      <c r="WDY559" s="438"/>
      <c r="WDZ559" s="3"/>
      <c r="WEA559" s="578"/>
      <c r="WEB559" s="3"/>
      <c r="WEC559" s="438"/>
      <c r="WED559" s="3"/>
      <c r="WEE559" s="578"/>
      <c r="WEF559" s="3"/>
      <c r="WEG559" s="438"/>
      <c r="WEH559" s="3"/>
      <c r="WEI559" s="578"/>
      <c r="WEJ559" s="3"/>
      <c r="WEK559" s="438"/>
      <c r="WEL559" s="3"/>
      <c r="WEM559" s="578"/>
      <c r="WEN559" s="3"/>
      <c r="WEO559" s="438"/>
      <c r="WEP559" s="3"/>
      <c r="WEQ559" s="578"/>
      <c r="WER559" s="3"/>
      <c r="WES559" s="438"/>
      <c r="WET559" s="3"/>
      <c r="WEU559" s="578"/>
      <c r="WEV559" s="3"/>
      <c r="WEW559" s="438"/>
      <c r="WEX559" s="3"/>
      <c r="WEY559" s="578"/>
      <c r="WEZ559" s="3"/>
      <c r="WFA559" s="438"/>
      <c r="WFB559" s="3"/>
      <c r="WFC559" s="578"/>
      <c r="WFD559" s="3"/>
      <c r="WFE559" s="438"/>
      <c r="WFF559" s="3"/>
      <c r="WFG559" s="578"/>
      <c r="WFH559" s="3"/>
      <c r="WFI559" s="438"/>
      <c r="WFJ559" s="3"/>
      <c r="WFK559" s="578"/>
      <c r="WFL559" s="3"/>
      <c r="WFM559" s="438"/>
      <c r="WFN559" s="3"/>
      <c r="WFO559" s="578"/>
      <c r="WFP559" s="3"/>
      <c r="WFQ559" s="438"/>
      <c r="WFR559" s="3"/>
      <c r="WFS559" s="578"/>
      <c r="WFT559" s="3"/>
      <c r="WFU559" s="438"/>
      <c r="WFV559" s="3"/>
      <c r="WFW559" s="578"/>
      <c r="WFX559" s="3"/>
      <c r="WFY559" s="438"/>
      <c r="WFZ559" s="3"/>
      <c r="WGA559" s="578"/>
      <c r="WGB559" s="3"/>
      <c r="WGC559" s="438"/>
      <c r="WGD559" s="3"/>
      <c r="WGE559" s="578"/>
      <c r="WGF559" s="3"/>
      <c r="WGG559" s="438"/>
      <c r="WGH559" s="3"/>
      <c r="WGI559" s="578"/>
      <c r="WGJ559" s="3"/>
      <c r="WGK559" s="438"/>
      <c r="WGL559" s="3"/>
      <c r="WGM559" s="578"/>
      <c r="WGN559" s="3"/>
      <c r="WGO559" s="438"/>
      <c r="WGP559" s="3"/>
      <c r="WGQ559" s="578"/>
      <c r="WGR559" s="3"/>
      <c r="WGS559" s="438"/>
      <c r="WGT559" s="3"/>
      <c r="WGU559" s="578"/>
      <c r="WGV559" s="3"/>
      <c r="WGW559" s="438"/>
      <c r="WGX559" s="3"/>
      <c r="WGY559" s="578"/>
      <c r="WGZ559" s="3"/>
      <c r="WHA559" s="438"/>
      <c r="WHB559" s="3"/>
      <c r="WHC559" s="578"/>
      <c r="WHD559" s="3"/>
      <c r="WHE559" s="438"/>
      <c r="WHF559" s="3"/>
      <c r="WHG559" s="578"/>
      <c r="WHH559" s="3"/>
      <c r="WHI559" s="438"/>
      <c r="WHJ559" s="3"/>
      <c r="WHK559" s="578"/>
      <c r="WHL559" s="3"/>
      <c r="WHM559" s="438"/>
      <c r="WHN559" s="3"/>
      <c r="WHO559" s="578"/>
      <c r="WHP559" s="3"/>
      <c r="WHQ559" s="438"/>
      <c r="WHR559" s="3"/>
      <c r="WHS559" s="578"/>
      <c r="WHT559" s="3"/>
      <c r="WHU559" s="438"/>
      <c r="WHV559" s="3"/>
      <c r="WHW559" s="578"/>
      <c r="WHX559" s="3"/>
      <c r="WHY559" s="438"/>
      <c r="WHZ559" s="3"/>
      <c r="WIA559" s="578"/>
      <c r="WIB559" s="3"/>
      <c r="WIC559" s="438"/>
      <c r="WID559" s="3"/>
      <c r="WIE559" s="578"/>
      <c r="WIF559" s="3"/>
      <c r="WIG559" s="438"/>
      <c r="WIH559" s="3"/>
      <c r="WII559" s="578"/>
      <c r="WIJ559" s="3"/>
      <c r="WIK559" s="438"/>
      <c r="WIL559" s="3"/>
      <c r="WIM559" s="578"/>
      <c r="WIN559" s="3"/>
      <c r="WIO559" s="438"/>
      <c r="WIP559" s="3"/>
      <c r="WIQ559" s="578"/>
      <c r="WIR559" s="3"/>
      <c r="WIS559" s="438"/>
      <c r="WIT559" s="3"/>
      <c r="WIU559" s="578"/>
      <c r="WIV559" s="3"/>
      <c r="WIW559" s="438"/>
      <c r="WIX559" s="3"/>
      <c r="WIY559" s="578"/>
      <c r="WIZ559" s="3"/>
      <c r="WJA559" s="438"/>
      <c r="WJB559" s="3"/>
      <c r="WJC559" s="578"/>
      <c r="WJD559" s="3"/>
      <c r="WJE559" s="438"/>
      <c r="WJF559" s="3"/>
      <c r="WJG559" s="578"/>
      <c r="WJH559" s="3"/>
      <c r="WJI559" s="438"/>
      <c r="WJJ559" s="3"/>
      <c r="WJK559" s="578"/>
      <c r="WJL559" s="3"/>
      <c r="WJM559" s="438"/>
      <c r="WJN559" s="3"/>
      <c r="WJO559" s="578"/>
      <c r="WJP559" s="3"/>
      <c r="WJQ559" s="438"/>
      <c r="WJR559" s="3"/>
      <c r="WJS559" s="578"/>
      <c r="WJT559" s="3"/>
      <c r="WJU559" s="438"/>
      <c r="WJV559" s="3"/>
      <c r="WJW559" s="578"/>
      <c r="WJX559" s="3"/>
      <c r="WJY559" s="438"/>
      <c r="WJZ559" s="3"/>
      <c r="WKA559" s="578"/>
      <c r="WKB559" s="3"/>
      <c r="WKC559" s="438"/>
      <c r="WKD559" s="3"/>
      <c r="WKE559" s="578"/>
      <c r="WKF559" s="3"/>
      <c r="WKG559" s="438"/>
      <c r="WKH559" s="3"/>
      <c r="WKI559" s="578"/>
      <c r="WKJ559" s="3"/>
      <c r="WKK559" s="438"/>
      <c r="WKL559" s="3"/>
      <c r="WKM559" s="578"/>
      <c r="WKN559" s="3"/>
      <c r="WKO559" s="438"/>
      <c r="WKP559" s="3"/>
      <c r="WKQ559" s="578"/>
      <c r="WKR559" s="3"/>
      <c r="WKS559" s="438"/>
      <c r="WKT559" s="3"/>
      <c r="WKU559" s="578"/>
      <c r="WKV559" s="3"/>
      <c r="WKW559" s="438"/>
      <c r="WKX559" s="3"/>
      <c r="WKY559" s="578"/>
      <c r="WKZ559" s="3"/>
      <c r="WLA559" s="438"/>
      <c r="WLB559" s="3"/>
      <c r="WLC559" s="578"/>
      <c r="WLD559" s="3"/>
      <c r="WLE559" s="438"/>
      <c r="WLF559" s="3"/>
      <c r="WLG559" s="578"/>
      <c r="WLH559" s="3"/>
      <c r="WLI559" s="438"/>
      <c r="WLJ559" s="3"/>
      <c r="WLK559" s="578"/>
      <c r="WLL559" s="3"/>
      <c r="WLM559" s="438"/>
      <c r="WLN559" s="3"/>
      <c r="WLO559" s="578"/>
      <c r="WLP559" s="3"/>
      <c r="WLQ559" s="438"/>
      <c r="WLR559" s="3"/>
      <c r="WLS559" s="578"/>
      <c r="WLT559" s="3"/>
      <c r="WLU559" s="438"/>
      <c r="WLV559" s="3"/>
      <c r="WLW559" s="578"/>
      <c r="WLX559" s="3"/>
      <c r="WLY559" s="438"/>
      <c r="WLZ559" s="3"/>
      <c r="WMA559" s="578"/>
      <c r="WMB559" s="3"/>
      <c r="WMC559" s="438"/>
      <c r="WMD559" s="3"/>
      <c r="WME559" s="578"/>
      <c r="WMF559" s="3"/>
      <c r="WMG559" s="438"/>
      <c r="WMH559" s="3"/>
      <c r="WMI559" s="578"/>
      <c r="WMJ559" s="3"/>
      <c r="WMK559" s="438"/>
      <c r="WML559" s="3"/>
      <c r="WMM559" s="578"/>
      <c r="WMN559" s="3"/>
      <c r="WMO559" s="438"/>
      <c r="WMP559" s="3"/>
      <c r="WMQ559" s="578"/>
      <c r="WMR559" s="3"/>
      <c r="WMS559" s="438"/>
      <c r="WMT559" s="3"/>
      <c r="WMU559" s="578"/>
      <c r="WMV559" s="3"/>
      <c r="WMW559" s="438"/>
      <c r="WMX559" s="3"/>
      <c r="WMY559" s="578"/>
      <c r="WMZ559" s="3"/>
      <c r="WNA559" s="438"/>
      <c r="WNB559" s="3"/>
      <c r="WNC559" s="578"/>
      <c r="WND559" s="3"/>
      <c r="WNE559" s="438"/>
      <c r="WNF559" s="3"/>
      <c r="WNG559" s="578"/>
      <c r="WNH559" s="3"/>
      <c r="WNI559" s="438"/>
      <c r="WNJ559" s="3"/>
      <c r="WNK559" s="578"/>
      <c r="WNL559" s="3"/>
      <c r="WNM559" s="438"/>
      <c r="WNN559" s="3"/>
      <c r="WNO559" s="578"/>
      <c r="WNP559" s="3"/>
      <c r="WNQ559" s="438"/>
      <c r="WNR559" s="3"/>
      <c r="WNS559" s="578"/>
      <c r="WNT559" s="3"/>
      <c r="WNU559" s="438"/>
      <c r="WNV559" s="3"/>
      <c r="WNW559" s="578"/>
      <c r="WNX559" s="3"/>
      <c r="WNY559" s="438"/>
      <c r="WNZ559" s="3"/>
      <c r="WOA559" s="578"/>
      <c r="WOB559" s="3"/>
      <c r="WOC559" s="438"/>
      <c r="WOD559" s="3"/>
      <c r="WOE559" s="578"/>
      <c r="WOF559" s="3"/>
      <c r="WOG559" s="438"/>
      <c r="WOH559" s="3"/>
      <c r="WOI559" s="578"/>
      <c r="WOJ559" s="3"/>
      <c r="WOK559" s="438"/>
      <c r="WOL559" s="3"/>
      <c r="WOM559" s="578"/>
      <c r="WON559" s="3"/>
      <c r="WOO559" s="438"/>
      <c r="WOP559" s="3"/>
      <c r="WOQ559" s="578"/>
      <c r="WOR559" s="3"/>
      <c r="WOS559" s="438"/>
      <c r="WOT559" s="3"/>
      <c r="WOU559" s="578"/>
      <c r="WOV559" s="3"/>
      <c r="WOW559" s="438"/>
      <c r="WOX559" s="3"/>
      <c r="WOY559" s="578"/>
      <c r="WOZ559" s="3"/>
      <c r="WPA559" s="438"/>
      <c r="WPB559" s="3"/>
      <c r="WPC559" s="578"/>
      <c r="WPD559" s="3"/>
      <c r="WPE559" s="438"/>
      <c r="WPF559" s="3"/>
      <c r="WPG559" s="578"/>
      <c r="WPH559" s="3"/>
      <c r="WPI559" s="438"/>
      <c r="WPJ559" s="3"/>
      <c r="WPK559" s="578"/>
      <c r="WPL559" s="3"/>
      <c r="WPM559" s="438"/>
      <c r="WPN559" s="3"/>
      <c r="WPO559" s="578"/>
      <c r="WPP559" s="3"/>
      <c r="WPQ559" s="438"/>
      <c r="WPR559" s="3"/>
      <c r="WPS559" s="578"/>
      <c r="WPT559" s="3"/>
      <c r="WPU559" s="438"/>
      <c r="WPV559" s="3"/>
      <c r="WPW559" s="578"/>
      <c r="WPX559" s="3"/>
      <c r="WPY559" s="438"/>
      <c r="WPZ559" s="3"/>
      <c r="WQA559" s="578"/>
      <c r="WQB559" s="3"/>
      <c r="WQC559" s="438"/>
      <c r="WQD559" s="3"/>
      <c r="WQE559" s="578"/>
      <c r="WQF559" s="3"/>
      <c r="WQG559" s="438"/>
      <c r="WQH559" s="3"/>
      <c r="WQI559" s="578"/>
      <c r="WQJ559" s="3"/>
      <c r="WQK559" s="438"/>
      <c r="WQL559" s="3"/>
      <c r="WQM559" s="578"/>
      <c r="WQN559" s="3"/>
      <c r="WQO559" s="438"/>
      <c r="WQP559" s="3"/>
      <c r="WQQ559" s="578"/>
      <c r="WQR559" s="3"/>
      <c r="WQS559" s="438"/>
      <c r="WQT559" s="3"/>
      <c r="WQU559" s="578"/>
      <c r="WQV559" s="3"/>
      <c r="WQW559" s="438"/>
      <c r="WQX559" s="3"/>
      <c r="WQY559" s="578"/>
      <c r="WQZ559" s="3"/>
      <c r="WRA559" s="438"/>
      <c r="WRB559" s="3"/>
      <c r="WRC559" s="578"/>
      <c r="WRD559" s="3"/>
      <c r="WRE559" s="438"/>
      <c r="WRF559" s="3"/>
      <c r="WRG559" s="578"/>
      <c r="WRH559" s="3"/>
      <c r="WRI559" s="438"/>
      <c r="WRJ559" s="3"/>
      <c r="WRK559" s="578"/>
      <c r="WRL559" s="3"/>
      <c r="WRM559" s="438"/>
      <c r="WRN559" s="3"/>
      <c r="WRO559" s="578"/>
      <c r="WRP559" s="3"/>
      <c r="WRQ559" s="438"/>
      <c r="WRR559" s="3"/>
      <c r="WRS559" s="578"/>
      <c r="WRT559" s="3"/>
      <c r="WRU559" s="438"/>
      <c r="WRV559" s="3"/>
      <c r="WRW559" s="578"/>
      <c r="WRX559" s="3"/>
      <c r="WRY559" s="438"/>
      <c r="WRZ559" s="3"/>
      <c r="WSA559" s="578"/>
      <c r="WSB559" s="3"/>
      <c r="WSC559" s="438"/>
      <c r="WSD559" s="3"/>
      <c r="WSE559" s="578"/>
      <c r="WSF559" s="3"/>
      <c r="WSG559" s="438"/>
      <c r="WSH559" s="3"/>
      <c r="WSI559" s="578"/>
      <c r="WSJ559" s="3"/>
      <c r="WSK559" s="438"/>
      <c r="WSL559" s="3"/>
      <c r="WSM559" s="578"/>
      <c r="WSN559" s="3"/>
      <c r="WSO559" s="438"/>
      <c r="WSP559" s="3"/>
      <c r="WSQ559" s="578"/>
      <c r="WSR559" s="3"/>
      <c r="WSS559" s="438"/>
      <c r="WST559" s="3"/>
      <c r="WSU559" s="578"/>
      <c r="WSV559" s="3"/>
      <c r="WSW559" s="438"/>
      <c r="WSX559" s="3"/>
      <c r="WSY559" s="578"/>
      <c r="WSZ559" s="3"/>
      <c r="WTA559" s="438"/>
      <c r="WTB559" s="3"/>
      <c r="WTC559" s="578"/>
      <c r="WTD559" s="3"/>
      <c r="WTE559" s="438"/>
      <c r="WTF559" s="3"/>
      <c r="WTG559" s="578"/>
      <c r="WTH559" s="3"/>
      <c r="WTI559" s="438"/>
      <c r="WTJ559" s="3"/>
      <c r="WTK559" s="578"/>
      <c r="WTL559" s="3"/>
      <c r="WTM559" s="438"/>
      <c r="WTN559" s="3"/>
      <c r="WTO559" s="578"/>
      <c r="WTP559" s="3"/>
      <c r="WTQ559" s="438"/>
      <c r="WTR559" s="3"/>
      <c r="WTS559" s="578"/>
      <c r="WTT559" s="3"/>
      <c r="WTU559" s="438"/>
      <c r="WTV559" s="3"/>
      <c r="WTW559" s="578"/>
      <c r="WTX559" s="3"/>
      <c r="WTY559" s="438"/>
      <c r="WTZ559" s="3"/>
      <c r="WUA559" s="578"/>
      <c r="WUB559" s="3"/>
      <c r="WUC559" s="438"/>
      <c r="WUD559" s="3"/>
      <c r="WUE559" s="578"/>
      <c r="WUF559" s="3"/>
      <c r="WUG559" s="438"/>
      <c r="WUH559" s="3"/>
      <c r="WUI559" s="578"/>
      <c r="WUJ559" s="3"/>
      <c r="WUK559" s="438"/>
      <c r="WUL559" s="3"/>
      <c r="WUM559" s="578"/>
      <c r="WUN559" s="3"/>
      <c r="WUO559" s="438"/>
      <c r="WUP559" s="3"/>
      <c r="WUQ559" s="578"/>
      <c r="WUR559" s="3"/>
      <c r="WUS559" s="438"/>
      <c r="WUT559" s="3"/>
      <c r="WUU559" s="578"/>
      <c r="WUV559" s="3"/>
      <c r="WUW559" s="438"/>
      <c r="WUX559" s="3"/>
      <c r="WUY559" s="578"/>
      <c r="WUZ559" s="3"/>
      <c r="WVA559" s="438"/>
      <c r="WVB559" s="3"/>
      <c r="WVC559" s="578"/>
      <c r="WVD559" s="3"/>
      <c r="WVE559" s="438"/>
      <c r="WVF559" s="3"/>
      <c r="WVG559" s="578"/>
      <c r="WVH559" s="3"/>
      <c r="WVI559" s="438"/>
      <c r="WVJ559" s="3"/>
      <c r="WVK559" s="578"/>
      <c r="WVL559" s="3"/>
      <c r="WVM559" s="438"/>
      <c r="WVN559" s="3"/>
      <c r="WVO559" s="578"/>
      <c r="WVP559" s="3"/>
      <c r="WVQ559" s="438"/>
      <c r="WVR559" s="3"/>
      <c r="WVS559" s="578"/>
      <c r="WVT559" s="3"/>
      <c r="WVU559" s="438"/>
      <c r="WVV559" s="3"/>
      <c r="WVW559" s="578"/>
      <c r="WVX559" s="3"/>
      <c r="WVY559" s="438"/>
      <c r="WVZ559" s="3"/>
      <c r="WWA559" s="578"/>
      <c r="WWB559" s="3"/>
      <c r="WWC559" s="438"/>
      <c r="WWD559" s="3"/>
      <c r="WWE559" s="578"/>
      <c r="WWF559" s="3"/>
      <c r="WWG559" s="438"/>
      <c r="WWH559" s="3"/>
      <c r="WWI559" s="578"/>
      <c r="WWJ559" s="3"/>
      <c r="WWK559" s="438"/>
      <c r="WWL559" s="3"/>
      <c r="WWM559" s="578"/>
      <c r="WWN559" s="3"/>
      <c r="WWO559" s="438"/>
      <c r="WWP559" s="3"/>
      <c r="WWQ559" s="578"/>
      <c r="WWR559" s="3"/>
      <c r="WWS559" s="438"/>
      <c r="WWT559" s="3"/>
      <c r="WWU559" s="578"/>
      <c r="WWV559" s="3"/>
      <c r="WWW559" s="438"/>
      <c r="WWX559" s="3"/>
      <c r="WWY559" s="578"/>
      <c r="WWZ559" s="3"/>
      <c r="WXA559" s="438"/>
      <c r="WXB559" s="3"/>
      <c r="WXC559" s="578"/>
      <c r="WXD559" s="3"/>
      <c r="WXE559" s="438"/>
      <c r="WXF559" s="3"/>
      <c r="WXG559" s="578"/>
      <c r="WXH559" s="3"/>
      <c r="WXI559" s="438"/>
      <c r="WXJ559" s="3"/>
      <c r="WXK559" s="578"/>
      <c r="WXL559" s="3"/>
      <c r="WXM559" s="438"/>
      <c r="WXN559" s="3"/>
      <c r="WXO559" s="578"/>
      <c r="WXP559" s="3"/>
      <c r="WXQ559" s="438"/>
      <c r="WXR559" s="3"/>
      <c r="WXS559" s="578"/>
      <c r="WXT559" s="3"/>
      <c r="WXU559" s="438"/>
      <c r="WXV559" s="3"/>
      <c r="WXW559" s="578"/>
      <c r="WXX559" s="3"/>
      <c r="WXY559" s="438"/>
      <c r="WXZ559" s="3"/>
      <c r="WYA559" s="578"/>
      <c r="WYB559" s="3"/>
      <c r="WYC559" s="438"/>
      <c r="WYD559" s="3"/>
      <c r="WYE559" s="578"/>
      <c r="WYF559" s="3"/>
      <c r="WYG559" s="438"/>
      <c r="WYH559" s="3"/>
      <c r="WYI559" s="578"/>
      <c r="WYJ559" s="3"/>
      <c r="WYK559" s="438"/>
      <c r="WYL559" s="3"/>
      <c r="WYM559" s="578"/>
      <c r="WYN559" s="3"/>
      <c r="WYO559" s="438"/>
      <c r="WYP559" s="3"/>
      <c r="WYQ559" s="578"/>
      <c r="WYR559" s="3"/>
      <c r="WYS559" s="438"/>
      <c r="WYT559" s="3"/>
      <c r="WYU559" s="578"/>
      <c r="WYV559" s="3"/>
      <c r="WYW559" s="438"/>
      <c r="WYX559" s="3"/>
      <c r="WYY559" s="578"/>
      <c r="WYZ559" s="3"/>
      <c r="WZA559" s="438"/>
      <c r="WZB559" s="3"/>
      <c r="WZC559" s="578"/>
      <c r="WZD559" s="3"/>
      <c r="WZE559" s="438"/>
      <c r="WZF559" s="3"/>
      <c r="WZG559" s="578"/>
      <c r="WZH559" s="3"/>
      <c r="WZI559" s="438"/>
      <c r="WZJ559" s="3"/>
      <c r="WZK559" s="578"/>
      <c r="WZL559" s="3"/>
      <c r="WZM559" s="438"/>
      <c r="WZN559" s="3"/>
      <c r="WZO559" s="578"/>
      <c r="WZP559" s="3"/>
      <c r="WZQ559" s="438"/>
      <c r="WZR559" s="3"/>
      <c r="WZS559" s="578"/>
      <c r="WZT559" s="3"/>
      <c r="WZU559" s="438"/>
      <c r="WZV559" s="3"/>
      <c r="WZW559" s="578"/>
      <c r="WZX559" s="3"/>
      <c r="WZY559" s="438"/>
      <c r="WZZ559" s="3"/>
      <c r="XAA559" s="578"/>
      <c r="XAB559" s="3"/>
      <c r="XAC559" s="438"/>
      <c r="XAD559" s="3"/>
      <c r="XAE559" s="578"/>
      <c r="XAF559" s="3"/>
      <c r="XAG559" s="438"/>
      <c r="XAH559" s="3"/>
      <c r="XAI559" s="578"/>
      <c r="XAJ559" s="3"/>
      <c r="XAK559" s="438"/>
      <c r="XAL559" s="3"/>
      <c r="XAM559" s="578"/>
      <c r="XAN559" s="3"/>
      <c r="XAO559" s="438"/>
      <c r="XAP559" s="3"/>
      <c r="XAQ559" s="578"/>
      <c r="XAR559" s="3"/>
      <c r="XAS559" s="438"/>
      <c r="XAT559" s="3"/>
      <c r="XAU559" s="578"/>
      <c r="XAV559" s="3"/>
      <c r="XAW559" s="438"/>
      <c r="XAX559" s="3"/>
      <c r="XAY559" s="578"/>
      <c r="XAZ559" s="3"/>
      <c r="XBA559" s="438"/>
      <c r="XBB559" s="3"/>
      <c r="XBC559" s="578"/>
      <c r="XBD559" s="3"/>
      <c r="XBE559" s="438"/>
      <c r="XBF559" s="3"/>
      <c r="XBG559" s="578"/>
      <c r="XBH559" s="3"/>
      <c r="XBI559" s="438"/>
      <c r="XBJ559" s="3"/>
      <c r="XBK559" s="578"/>
      <c r="XBL559" s="3"/>
      <c r="XBM559" s="438"/>
      <c r="XBN559" s="3"/>
      <c r="XBO559" s="578"/>
      <c r="XBP559" s="3"/>
      <c r="XBQ559" s="438"/>
      <c r="XBR559" s="3"/>
      <c r="XBS559" s="578"/>
      <c r="XBT559" s="3"/>
      <c r="XBU559" s="438"/>
      <c r="XBV559" s="3"/>
      <c r="XBW559" s="578"/>
      <c r="XBX559" s="3"/>
      <c r="XBY559" s="438"/>
      <c r="XBZ559" s="3"/>
      <c r="XCA559" s="578"/>
      <c r="XCB559" s="3"/>
      <c r="XCC559" s="438"/>
      <c r="XCD559" s="3"/>
      <c r="XCE559" s="578"/>
      <c r="XCF559" s="3"/>
      <c r="XCG559" s="438"/>
      <c r="XCH559" s="3"/>
      <c r="XCI559" s="578"/>
      <c r="XCJ559" s="3"/>
      <c r="XCK559" s="438"/>
      <c r="XCL559" s="3"/>
      <c r="XCM559" s="578"/>
      <c r="XCN559" s="3"/>
      <c r="XCO559" s="438"/>
      <c r="XCP559" s="3"/>
      <c r="XCQ559" s="578"/>
      <c r="XCR559" s="3"/>
      <c r="XCS559" s="438"/>
      <c r="XCT559" s="3"/>
      <c r="XCU559" s="578"/>
      <c r="XCV559" s="3"/>
      <c r="XCW559" s="438"/>
      <c r="XCX559" s="3"/>
      <c r="XCY559" s="578"/>
      <c r="XCZ559" s="3"/>
      <c r="XDA559" s="438"/>
      <c r="XDB559" s="3"/>
      <c r="XDC559" s="578"/>
      <c r="XDD559" s="3"/>
      <c r="XDE559" s="438"/>
      <c r="XDF559" s="3"/>
      <c r="XDG559" s="578"/>
      <c r="XDH559" s="3"/>
      <c r="XDI559" s="438"/>
      <c r="XDJ559" s="3"/>
      <c r="XDK559" s="578"/>
      <c r="XDL559" s="3"/>
      <c r="XDM559" s="438"/>
      <c r="XDN559" s="3"/>
      <c r="XDO559" s="578"/>
      <c r="XDP559" s="3"/>
      <c r="XDQ559" s="438"/>
      <c r="XDR559" s="3"/>
      <c r="XDS559" s="578"/>
      <c r="XDT559" s="3"/>
      <c r="XDU559" s="438"/>
      <c r="XDV559" s="3"/>
      <c r="XDW559" s="578"/>
      <c r="XDX559" s="3"/>
      <c r="XDY559" s="438"/>
      <c r="XDZ559" s="3"/>
      <c r="XEA559" s="578"/>
      <c r="XEB559" s="3"/>
      <c r="XEC559" s="438"/>
      <c r="XED559" s="3"/>
      <c r="XEE559" s="578"/>
      <c r="XEF559" s="3"/>
      <c r="XEG559" s="438"/>
      <c r="XEH559" s="3"/>
      <c r="XEI559" s="578"/>
      <c r="XEJ559" s="3"/>
      <c r="XEK559" s="438"/>
      <c r="XEL559" s="3"/>
      <c r="XEM559" s="578"/>
      <c r="XEN559" s="3"/>
      <c r="XEO559" s="438"/>
      <c r="XEP559" s="3"/>
      <c r="XEQ559" s="578"/>
      <c r="XER559" s="3"/>
      <c r="XES559" s="438"/>
      <c r="XET559" s="3"/>
      <c r="XEU559" s="578"/>
      <c r="XEV559" s="3"/>
      <c r="XEW559" s="438"/>
      <c r="XEX559" s="3"/>
      <c r="XEY559" s="578"/>
      <c r="XEZ559" s="3"/>
      <c r="XFA559" s="438"/>
      <c r="XFB559" s="3"/>
      <c r="XFC559" s="578"/>
      <c r="XFD559" s="3"/>
    </row>
    <row r="560" spans="1:16384" s="33" customFormat="1" x14ac:dyDescent="0.3">
      <c r="A560" s="438"/>
      <c r="B560" s="3"/>
      <c r="C560" s="3"/>
      <c r="D560" s="3"/>
      <c r="E560" s="438"/>
      <c r="F560" s="3"/>
      <c r="G560" s="578"/>
      <c r="H560" s="3"/>
      <c r="I560" s="438"/>
      <c r="J560" s="3"/>
      <c r="K560" s="578"/>
      <c r="L560" s="3"/>
      <c r="M560" s="438"/>
      <c r="N560" s="3"/>
      <c r="O560" s="578"/>
      <c r="P560" s="3"/>
      <c r="Q560" s="438"/>
      <c r="R560" s="3"/>
      <c r="S560" s="578"/>
      <c r="T560" s="3"/>
      <c r="U560" s="438"/>
      <c r="V560" s="3"/>
      <c r="W560" s="578"/>
      <c r="X560" s="3"/>
      <c r="Y560" s="438"/>
      <c r="Z560" s="3"/>
      <c r="AA560" s="578"/>
      <c r="AB560" s="3"/>
      <c r="AC560" s="438"/>
      <c r="AD560" s="3"/>
      <c r="AE560" s="578"/>
      <c r="AF560" s="3"/>
      <c r="AG560" s="438"/>
      <c r="AH560" s="3"/>
      <c r="AI560" s="578"/>
      <c r="AJ560" s="3"/>
      <c r="AK560" s="438"/>
      <c r="AL560" s="3"/>
      <c r="AM560" s="578"/>
      <c r="AN560" s="3"/>
      <c r="AO560" s="438"/>
      <c r="AP560" s="3"/>
      <c r="AQ560" s="578"/>
      <c r="AR560" s="3"/>
      <c r="AS560" s="438"/>
      <c r="AT560" s="3"/>
      <c r="AU560" s="578"/>
      <c r="AV560" s="3"/>
      <c r="AW560" s="438"/>
      <c r="AX560" s="3"/>
      <c r="AY560" s="578"/>
      <c r="AZ560" s="3"/>
      <c r="BA560" s="438"/>
      <c r="BB560" s="3"/>
      <c r="BC560" s="578"/>
      <c r="BD560" s="3"/>
      <c r="BE560" s="438"/>
      <c r="BF560" s="3"/>
      <c r="BG560" s="578"/>
      <c r="BH560" s="3"/>
      <c r="BI560" s="438"/>
      <c r="BJ560" s="3"/>
      <c r="BK560" s="578"/>
      <c r="BL560" s="3"/>
      <c r="BM560" s="438"/>
      <c r="BN560" s="3"/>
      <c r="BO560" s="578"/>
      <c r="BP560" s="3"/>
      <c r="BQ560" s="438"/>
      <c r="BR560" s="3"/>
      <c r="BS560" s="578"/>
      <c r="BT560" s="3"/>
      <c r="BU560" s="438"/>
      <c r="BV560" s="3"/>
      <c r="BW560" s="578"/>
      <c r="BX560" s="3"/>
      <c r="BY560" s="438"/>
      <c r="BZ560" s="3"/>
      <c r="CA560" s="578"/>
      <c r="CB560" s="3"/>
      <c r="CC560" s="438"/>
      <c r="CD560" s="3"/>
      <c r="CE560" s="578"/>
      <c r="CF560" s="3"/>
      <c r="CG560" s="438"/>
      <c r="CH560" s="3"/>
      <c r="CI560" s="578"/>
      <c r="CJ560" s="3"/>
      <c r="CK560" s="438"/>
      <c r="CL560" s="3"/>
      <c r="CM560" s="578"/>
      <c r="CN560" s="3"/>
      <c r="CO560" s="438"/>
      <c r="CP560" s="3"/>
      <c r="CQ560" s="578"/>
      <c r="CR560" s="3"/>
      <c r="CS560" s="438"/>
      <c r="CT560" s="3"/>
      <c r="CU560" s="578"/>
      <c r="CV560" s="3"/>
      <c r="CW560" s="438"/>
      <c r="CX560" s="3"/>
      <c r="CY560" s="578"/>
      <c r="CZ560" s="3"/>
      <c r="DA560" s="438"/>
      <c r="DB560" s="3"/>
      <c r="DC560" s="578"/>
      <c r="DD560" s="3"/>
      <c r="DE560" s="438"/>
      <c r="DF560" s="3"/>
      <c r="DG560" s="578"/>
      <c r="DH560" s="3"/>
      <c r="DI560" s="438"/>
      <c r="DJ560" s="3"/>
      <c r="DK560" s="578"/>
      <c r="DL560" s="3"/>
      <c r="DM560" s="438"/>
      <c r="DN560" s="3"/>
      <c r="DO560" s="578"/>
      <c r="DP560" s="3"/>
      <c r="DQ560" s="438"/>
      <c r="DR560" s="3"/>
      <c r="DS560" s="578"/>
      <c r="DT560" s="3"/>
      <c r="DU560" s="438"/>
      <c r="DV560" s="3"/>
      <c r="DW560" s="578"/>
      <c r="DX560" s="3"/>
      <c r="DY560" s="438"/>
      <c r="DZ560" s="3"/>
      <c r="EA560" s="578"/>
      <c r="EB560" s="3"/>
      <c r="EC560" s="438"/>
      <c r="ED560" s="3"/>
      <c r="EE560" s="578"/>
      <c r="EF560" s="3"/>
      <c r="EG560" s="438"/>
      <c r="EH560" s="3"/>
      <c r="EI560" s="578"/>
      <c r="EJ560" s="3"/>
      <c r="EK560" s="438"/>
      <c r="EL560" s="3"/>
      <c r="EM560" s="578"/>
      <c r="EN560" s="3"/>
      <c r="EO560" s="438"/>
      <c r="EP560" s="3"/>
      <c r="EQ560" s="578"/>
      <c r="ER560" s="3"/>
      <c r="ES560" s="438"/>
      <c r="ET560" s="3"/>
      <c r="EU560" s="578"/>
      <c r="EV560" s="3"/>
      <c r="EW560" s="438"/>
      <c r="EX560" s="3"/>
      <c r="EY560" s="578"/>
      <c r="EZ560" s="3"/>
      <c r="FA560" s="438"/>
      <c r="FB560" s="3"/>
      <c r="FC560" s="578"/>
      <c r="FD560" s="3"/>
      <c r="FE560" s="438"/>
      <c r="FF560" s="3"/>
      <c r="FG560" s="578"/>
      <c r="FH560" s="3"/>
      <c r="FI560" s="438"/>
      <c r="FJ560" s="3"/>
      <c r="FK560" s="578"/>
      <c r="FL560" s="3"/>
      <c r="FM560" s="438"/>
      <c r="FN560" s="3"/>
      <c r="FO560" s="578"/>
      <c r="FP560" s="3"/>
      <c r="FQ560" s="438"/>
      <c r="FR560" s="3"/>
      <c r="FS560" s="578"/>
      <c r="FT560" s="3"/>
      <c r="FU560" s="438"/>
      <c r="FV560" s="3"/>
      <c r="FW560" s="578"/>
      <c r="FX560" s="3"/>
      <c r="FY560" s="438"/>
      <c r="FZ560" s="3"/>
      <c r="GA560" s="578"/>
      <c r="GB560" s="3"/>
      <c r="GC560" s="438"/>
      <c r="GD560" s="3"/>
      <c r="GE560" s="578"/>
      <c r="GF560" s="3"/>
      <c r="GG560" s="438"/>
      <c r="GH560" s="3"/>
      <c r="GI560" s="578"/>
      <c r="GJ560" s="3"/>
      <c r="GK560" s="438"/>
      <c r="GL560" s="3"/>
      <c r="GM560" s="578"/>
      <c r="GN560" s="3"/>
      <c r="GO560" s="438"/>
      <c r="GP560" s="3"/>
      <c r="GQ560" s="578"/>
      <c r="GR560" s="3"/>
      <c r="GS560" s="438"/>
      <c r="GT560" s="3"/>
      <c r="GU560" s="578"/>
      <c r="GV560" s="3"/>
      <c r="GW560" s="438"/>
      <c r="GX560" s="3"/>
      <c r="GY560" s="578"/>
      <c r="GZ560" s="3"/>
      <c r="HA560" s="438"/>
      <c r="HB560" s="3"/>
      <c r="HC560" s="578"/>
      <c r="HD560" s="3"/>
      <c r="HE560" s="438"/>
      <c r="HF560" s="3"/>
      <c r="HG560" s="578"/>
      <c r="HH560" s="3"/>
      <c r="HI560" s="438"/>
      <c r="HJ560" s="3"/>
      <c r="HK560" s="578"/>
      <c r="HL560" s="3"/>
      <c r="HM560" s="438"/>
      <c r="HN560" s="3"/>
      <c r="HO560" s="578"/>
      <c r="HP560" s="3"/>
      <c r="HQ560" s="438"/>
      <c r="HR560" s="3"/>
      <c r="HS560" s="578"/>
      <c r="HT560" s="3"/>
      <c r="HU560" s="438"/>
      <c r="HV560" s="3"/>
      <c r="HW560" s="578"/>
      <c r="HX560" s="3"/>
      <c r="HY560" s="438"/>
      <c r="HZ560" s="3"/>
      <c r="IA560" s="578"/>
      <c r="IB560" s="3"/>
      <c r="IC560" s="438"/>
      <c r="ID560" s="3"/>
      <c r="IE560" s="578"/>
      <c r="IF560" s="3"/>
      <c r="IG560" s="438"/>
      <c r="IH560" s="3"/>
      <c r="II560" s="578"/>
      <c r="IJ560" s="3"/>
      <c r="IK560" s="438"/>
      <c r="IL560" s="3"/>
      <c r="IM560" s="578"/>
      <c r="IN560" s="3"/>
      <c r="IO560" s="438"/>
      <c r="IP560" s="3"/>
      <c r="IQ560" s="578"/>
      <c r="IR560" s="3"/>
      <c r="IS560" s="438"/>
      <c r="IT560" s="3"/>
      <c r="IU560" s="578"/>
      <c r="IV560" s="3"/>
      <c r="IW560" s="438"/>
      <c r="IX560" s="3"/>
      <c r="IY560" s="578"/>
      <c r="IZ560" s="3"/>
      <c r="JA560" s="438"/>
      <c r="JB560" s="3"/>
      <c r="JC560" s="578"/>
      <c r="JD560" s="3"/>
      <c r="JE560" s="438"/>
      <c r="JF560" s="3"/>
      <c r="JG560" s="578"/>
      <c r="JH560" s="3"/>
      <c r="JI560" s="438"/>
      <c r="JJ560" s="3"/>
      <c r="JK560" s="578"/>
      <c r="JL560" s="3"/>
      <c r="JM560" s="438"/>
      <c r="JN560" s="3"/>
      <c r="JO560" s="578"/>
      <c r="JP560" s="3"/>
      <c r="JQ560" s="438"/>
      <c r="JR560" s="3"/>
      <c r="JS560" s="578"/>
      <c r="JT560" s="3"/>
      <c r="JU560" s="438"/>
      <c r="JV560" s="3"/>
      <c r="JW560" s="578"/>
      <c r="JX560" s="3"/>
      <c r="JY560" s="438"/>
      <c r="JZ560" s="3"/>
      <c r="KA560" s="578"/>
      <c r="KB560" s="3"/>
      <c r="KC560" s="438"/>
      <c r="KD560" s="3"/>
      <c r="KE560" s="578"/>
      <c r="KF560" s="3"/>
      <c r="KG560" s="438"/>
      <c r="KH560" s="3"/>
      <c r="KI560" s="578"/>
      <c r="KJ560" s="3"/>
      <c r="KK560" s="438"/>
      <c r="KL560" s="3"/>
      <c r="KM560" s="578"/>
      <c r="KN560" s="3"/>
      <c r="KO560" s="438"/>
      <c r="KP560" s="3"/>
      <c r="KQ560" s="578"/>
      <c r="KR560" s="3"/>
      <c r="KS560" s="438"/>
      <c r="KT560" s="3"/>
      <c r="KU560" s="578"/>
      <c r="KV560" s="3"/>
      <c r="KW560" s="438"/>
      <c r="KX560" s="3"/>
      <c r="KY560" s="578"/>
      <c r="KZ560" s="3"/>
      <c r="LA560" s="438"/>
      <c r="LB560" s="3"/>
      <c r="LC560" s="578"/>
      <c r="LD560" s="3"/>
      <c r="LE560" s="438"/>
      <c r="LF560" s="3"/>
      <c r="LG560" s="578"/>
      <c r="LH560" s="3"/>
      <c r="LI560" s="438"/>
      <c r="LJ560" s="3"/>
      <c r="LK560" s="578"/>
      <c r="LL560" s="3"/>
      <c r="LM560" s="438"/>
      <c r="LN560" s="3"/>
      <c r="LO560" s="578"/>
      <c r="LP560" s="3"/>
      <c r="LQ560" s="438"/>
      <c r="LR560" s="3"/>
      <c r="LS560" s="578"/>
      <c r="LT560" s="3"/>
      <c r="LU560" s="438"/>
      <c r="LV560" s="3"/>
      <c r="LW560" s="578"/>
      <c r="LX560" s="3"/>
      <c r="LY560" s="438"/>
      <c r="LZ560" s="3"/>
      <c r="MA560" s="578"/>
      <c r="MB560" s="3"/>
      <c r="MC560" s="438"/>
      <c r="MD560" s="3"/>
      <c r="ME560" s="578"/>
      <c r="MF560" s="3"/>
      <c r="MG560" s="438"/>
      <c r="MH560" s="3"/>
      <c r="MI560" s="578"/>
      <c r="MJ560" s="3"/>
      <c r="MK560" s="438"/>
      <c r="ML560" s="3"/>
      <c r="MM560" s="578"/>
      <c r="MN560" s="3"/>
      <c r="MO560" s="438"/>
      <c r="MP560" s="3"/>
      <c r="MQ560" s="578"/>
      <c r="MR560" s="3"/>
      <c r="MS560" s="438"/>
      <c r="MT560" s="3"/>
      <c r="MU560" s="578"/>
      <c r="MV560" s="3"/>
      <c r="MW560" s="438"/>
      <c r="MX560" s="3"/>
      <c r="MY560" s="578"/>
      <c r="MZ560" s="3"/>
      <c r="NA560" s="438"/>
      <c r="NB560" s="3"/>
      <c r="NC560" s="578"/>
      <c r="ND560" s="3"/>
      <c r="NE560" s="438"/>
      <c r="NF560" s="3"/>
      <c r="NG560" s="578"/>
      <c r="NH560" s="3"/>
      <c r="NI560" s="438"/>
      <c r="NJ560" s="3"/>
      <c r="NK560" s="578"/>
      <c r="NL560" s="3"/>
      <c r="NM560" s="438"/>
      <c r="NN560" s="3"/>
      <c r="NO560" s="578"/>
      <c r="NP560" s="3"/>
      <c r="NQ560" s="438"/>
      <c r="NR560" s="3"/>
      <c r="NS560" s="578"/>
      <c r="NT560" s="3"/>
      <c r="NU560" s="438"/>
      <c r="NV560" s="3"/>
      <c r="NW560" s="578"/>
      <c r="NX560" s="3"/>
      <c r="NY560" s="438"/>
      <c r="NZ560" s="3"/>
      <c r="OA560" s="578"/>
      <c r="OB560" s="3"/>
      <c r="OC560" s="438"/>
      <c r="OD560" s="3"/>
      <c r="OE560" s="578"/>
      <c r="OF560" s="3"/>
      <c r="OG560" s="438"/>
      <c r="OH560" s="3"/>
      <c r="OI560" s="578"/>
      <c r="OJ560" s="3"/>
      <c r="OK560" s="438"/>
      <c r="OL560" s="3"/>
      <c r="OM560" s="578"/>
      <c r="ON560" s="3"/>
      <c r="OO560" s="438"/>
      <c r="OP560" s="3"/>
      <c r="OQ560" s="578"/>
      <c r="OR560" s="3"/>
      <c r="OS560" s="438"/>
      <c r="OT560" s="3"/>
      <c r="OU560" s="578"/>
      <c r="OV560" s="3"/>
      <c r="OW560" s="438"/>
      <c r="OX560" s="3"/>
      <c r="OY560" s="578"/>
      <c r="OZ560" s="3"/>
      <c r="PA560" s="438"/>
      <c r="PB560" s="3"/>
      <c r="PC560" s="578"/>
      <c r="PD560" s="3"/>
      <c r="PE560" s="438"/>
      <c r="PF560" s="3"/>
      <c r="PG560" s="578"/>
      <c r="PH560" s="3"/>
      <c r="PI560" s="438"/>
      <c r="PJ560" s="3"/>
      <c r="PK560" s="578"/>
      <c r="PL560" s="3"/>
      <c r="PM560" s="438"/>
      <c r="PN560" s="3"/>
      <c r="PO560" s="578"/>
      <c r="PP560" s="3"/>
      <c r="PQ560" s="438"/>
      <c r="PR560" s="3"/>
      <c r="PS560" s="578"/>
      <c r="PT560" s="3"/>
      <c r="PU560" s="438"/>
      <c r="PV560" s="3"/>
      <c r="PW560" s="578"/>
      <c r="PX560" s="3"/>
      <c r="PY560" s="438"/>
      <c r="PZ560" s="3"/>
      <c r="QA560" s="578"/>
      <c r="QB560" s="3"/>
      <c r="QC560" s="438"/>
      <c r="QD560" s="3"/>
      <c r="QE560" s="578"/>
      <c r="QF560" s="3"/>
      <c r="QG560" s="438"/>
      <c r="QH560" s="3"/>
      <c r="QI560" s="578"/>
      <c r="QJ560" s="3"/>
      <c r="QK560" s="438"/>
      <c r="QL560" s="3"/>
      <c r="QM560" s="578"/>
      <c r="QN560" s="3"/>
      <c r="QO560" s="438"/>
      <c r="QP560" s="3"/>
      <c r="QQ560" s="578"/>
      <c r="QR560" s="3"/>
      <c r="QS560" s="438"/>
      <c r="QT560" s="3"/>
      <c r="QU560" s="578"/>
      <c r="QV560" s="3"/>
      <c r="QW560" s="438"/>
      <c r="QX560" s="3"/>
      <c r="QY560" s="578"/>
      <c r="QZ560" s="3"/>
      <c r="RA560" s="438"/>
      <c r="RB560" s="3"/>
      <c r="RC560" s="578"/>
      <c r="RD560" s="3"/>
      <c r="RE560" s="438"/>
      <c r="RF560" s="3"/>
      <c r="RG560" s="578"/>
      <c r="RH560" s="3"/>
      <c r="RI560" s="438"/>
      <c r="RJ560" s="3"/>
      <c r="RK560" s="578"/>
      <c r="RL560" s="3"/>
      <c r="RM560" s="438"/>
      <c r="RN560" s="3"/>
      <c r="RO560" s="578"/>
      <c r="RP560" s="3"/>
      <c r="RQ560" s="438"/>
      <c r="RR560" s="3"/>
      <c r="RS560" s="578"/>
      <c r="RT560" s="3"/>
      <c r="RU560" s="438"/>
      <c r="RV560" s="3"/>
      <c r="RW560" s="578"/>
      <c r="RX560" s="3"/>
      <c r="RY560" s="438"/>
      <c r="RZ560" s="3"/>
      <c r="SA560" s="578"/>
      <c r="SB560" s="3"/>
      <c r="SC560" s="438"/>
      <c r="SD560" s="3"/>
      <c r="SE560" s="578"/>
      <c r="SF560" s="3"/>
      <c r="SG560" s="438"/>
      <c r="SH560" s="3"/>
      <c r="SI560" s="578"/>
      <c r="SJ560" s="3"/>
      <c r="SK560" s="438"/>
      <c r="SL560" s="3"/>
      <c r="SM560" s="578"/>
      <c r="SN560" s="3"/>
      <c r="SO560" s="438"/>
      <c r="SP560" s="3"/>
      <c r="SQ560" s="578"/>
      <c r="SR560" s="3"/>
      <c r="SS560" s="438"/>
      <c r="ST560" s="3"/>
      <c r="SU560" s="578"/>
      <c r="SV560" s="3"/>
      <c r="SW560" s="438"/>
      <c r="SX560" s="3"/>
      <c r="SY560" s="578"/>
      <c r="SZ560" s="3"/>
      <c r="TA560" s="438"/>
      <c r="TB560" s="3"/>
      <c r="TC560" s="578"/>
      <c r="TD560" s="3"/>
      <c r="TE560" s="438"/>
      <c r="TF560" s="3"/>
      <c r="TG560" s="578"/>
      <c r="TH560" s="3"/>
      <c r="TI560" s="438"/>
      <c r="TJ560" s="3"/>
      <c r="TK560" s="578"/>
      <c r="TL560" s="3"/>
      <c r="TM560" s="438"/>
      <c r="TN560" s="3"/>
      <c r="TO560" s="578"/>
      <c r="TP560" s="3"/>
      <c r="TQ560" s="438"/>
      <c r="TR560" s="3"/>
      <c r="TS560" s="578"/>
      <c r="TT560" s="3"/>
      <c r="TU560" s="438"/>
      <c r="TV560" s="3"/>
      <c r="TW560" s="578"/>
      <c r="TX560" s="3"/>
      <c r="TY560" s="438"/>
      <c r="TZ560" s="3"/>
      <c r="UA560" s="578"/>
      <c r="UB560" s="3"/>
      <c r="UC560" s="438"/>
      <c r="UD560" s="3"/>
      <c r="UE560" s="578"/>
      <c r="UF560" s="3"/>
      <c r="UG560" s="438"/>
      <c r="UH560" s="3"/>
      <c r="UI560" s="578"/>
      <c r="UJ560" s="3"/>
      <c r="UK560" s="438"/>
      <c r="UL560" s="3"/>
      <c r="UM560" s="578"/>
      <c r="UN560" s="3"/>
      <c r="UO560" s="438"/>
      <c r="UP560" s="3"/>
      <c r="UQ560" s="578"/>
      <c r="UR560" s="3"/>
      <c r="US560" s="438"/>
      <c r="UT560" s="3"/>
      <c r="UU560" s="578"/>
      <c r="UV560" s="3"/>
      <c r="UW560" s="438"/>
      <c r="UX560" s="3"/>
      <c r="UY560" s="578"/>
      <c r="UZ560" s="3"/>
      <c r="VA560" s="438"/>
      <c r="VB560" s="3"/>
      <c r="VC560" s="578"/>
      <c r="VD560" s="3"/>
      <c r="VE560" s="438"/>
      <c r="VF560" s="3"/>
      <c r="VG560" s="578"/>
      <c r="VH560" s="3"/>
      <c r="VI560" s="438"/>
      <c r="VJ560" s="3"/>
      <c r="VK560" s="578"/>
      <c r="VL560" s="3"/>
      <c r="VM560" s="438"/>
      <c r="VN560" s="3"/>
      <c r="VO560" s="578"/>
      <c r="VP560" s="3"/>
      <c r="VQ560" s="438"/>
      <c r="VR560" s="3"/>
      <c r="VS560" s="578"/>
      <c r="VT560" s="3"/>
      <c r="VU560" s="438"/>
      <c r="VV560" s="3"/>
      <c r="VW560" s="578"/>
      <c r="VX560" s="3"/>
      <c r="VY560" s="438"/>
      <c r="VZ560" s="3"/>
      <c r="WA560" s="578"/>
      <c r="WB560" s="3"/>
      <c r="WC560" s="438"/>
      <c r="WD560" s="3"/>
      <c r="WE560" s="578"/>
      <c r="WF560" s="3"/>
      <c r="WG560" s="438"/>
      <c r="WH560" s="3"/>
      <c r="WI560" s="578"/>
      <c r="WJ560" s="3"/>
      <c r="WK560" s="438"/>
      <c r="WL560" s="3"/>
      <c r="WM560" s="578"/>
      <c r="WN560" s="3"/>
      <c r="WO560" s="438"/>
      <c r="WP560" s="3"/>
      <c r="WQ560" s="578"/>
      <c r="WR560" s="3"/>
      <c r="WS560" s="438"/>
      <c r="WT560" s="3"/>
      <c r="WU560" s="578"/>
      <c r="WV560" s="3"/>
      <c r="WW560" s="438"/>
      <c r="WX560" s="3"/>
      <c r="WY560" s="578"/>
      <c r="WZ560" s="3"/>
      <c r="XA560" s="438"/>
      <c r="XB560" s="3"/>
      <c r="XC560" s="578"/>
      <c r="XD560" s="3"/>
      <c r="XE560" s="438"/>
      <c r="XF560" s="3"/>
      <c r="XG560" s="578"/>
      <c r="XH560" s="3"/>
      <c r="XI560" s="438"/>
      <c r="XJ560" s="3"/>
      <c r="XK560" s="578"/>
      <c r="XL560" s="3"/>
      <c r="XM560" s="438"/>
      <c r="XN560" s="3"/>
      <c r="XO560" s="578"/>
      <c r="XP560" s="3"/>
      <c r="XQ560" s="438"/>
      <c r="XR560" s="3"/>
      <c r="XS560" s="578"/>
      <c r="XT560" s="3"/>
      <c r="XU560" s="438"/>
      <c r="XV560" s="3"/>
      <c r="XW560" s="578"/>
      <c r="XX560" s="3"/>
      <c r="XY560" s="438"/>
      <c r="XZ560" s="3"/>
      <c r="YA560" s="578"/>
      <c r="YB560" s="3"/>
      <c r="YC560" s="438"/>
      <c r="YD560" s="3"/>
      <c r="YE560" s="578"/>
      <c r="YF560" s="3"/>
      <c r="YG560" s="438"/>
      <c r="YH560" s="3"/>
      <c r="YI560" s="578"/>
      <c r="YJ560" s="3"/>
      <c r="YK560" s="438"/>
      <c r="YL560" s="3"/>
      <c r="YM560" s="578"/>
      <c r="YN560" s="3"/>
      <c r="YO560" s="438"/>
      <c r="YP560" s="3"/>
      <c r="YQ560" s="578"/>
      <c r="YR560" s="3"/>
      <c r="YS560" s="438"/>
      <c r="YT560" s="3"/>
      <c r="YU560" s="578"/>
      <c r="YV560" s="3"/>
      <c r="YW560" s="438"/>
      <c r="YX560" s="3"/>
      <c r="YY560" s="578"/>
      <c r="YZ560" s="3"/>
      <c r="ZA560" s="438"/>
      <c r="ZB560" s="3"/>
      <c r="ZC560" s="578"/>
      <c r="ZD560" s="3"/>
      <c r="ZE560" s="438"/>
      <c r="ZF560" s="3"/>
      <c r="ZG560" s="578"/>
      <c r="ZH560" s="3"/>
      <c r="ZI560" s="438"/>
      <c r="ZJ560" s="3"/>
      <c r="ZK560" s="578"/>
      <c r="ZL560" s="3"/>
      <c r="ZM560" s="438"/>
      <c r="ZN560" s="3"/>
      <c r="ZO560" s="578"/>
      <c r="ZP560" s="3"/>
      <c r="ZQ560" s="438"/>
      <c r="ZR560" s="3"/>
      <c r="ZS560" s="578"/>
      <c r="ZT560" s="3"/>
      <c r="ZU560" s="438"/>
      <c r="ZV560" s="3"/>
      <c r="ZW560" s="578"/>
      <c r="ZX560" s="3"/>
      <c r="ZY560" s="438"/>
      <c r="ZZ560" s="3"/>
      <c r="AAA560" s="578"/>
      <c r="AAB560" s="3"/>
      <c r="AAC560" s="438"/>
      <c r="AAD560" s="3"/>
      <c r="AAE560" s="578"/>
      <c r="AAF560" s="3"/>
      <c r="AAG560" s="438"/>
      <c r="AAH560" s="3"/>
      <c r="AAI560" s="578"/>
      <c r="AAJ560" s="3"/>
      <c r="AAK560" s="438"/>
      <c r="AAL560" s="3"/>
      <c r="AAM560" s="578"/>
      <c r="AAN560" s="3"/>
      <c r="AAO560" s="438"/>
      <c r="AAP560" s="3"/>
      <c r="AAQ560" s="578"/>
      <c r="AAR560" s="3"/>
      <c r="AAS560" s="438"/>
      <c r="AAT560" s="3"/>
      <c r="AAU560" s="578"/>
      <c r="AAV560" s="3"/>
      <c r="AAW560" s="438"/>
      <c r="AAX560" s="3"/>
      <c r="AAY560" s="578"/>
      <c r="AAZ560" s="3"/>
      <c r="ABA560" s="438"/>
      <c r="ABB560" s="3"/>
      <c r="ABC560" s="578"/>
      <c r="ABD560" s="3"/>
      <c r="ABE560" s="438"/>
      <c r="ABF560" s="3"/>
      <c r="ABG560" s="578"/>
      <c r="ABH560" s="3"/>
      <c r="ABI560" s="438"/>
      <c r="ABJ560" s="3"/>
      <c r="ABK560" s="578"/>
      <c r="ABL560" s="3"/>
      <c r="ABM560" s="438"/>
      <c r="ABN560" s="3"/>
      <c r="ABO560" s="578"/>
      <c r="ABP560" s="3"/>
      <c r="ABQ560" s="438"/>
      <c r="ABR560" s="3"/>
      <c r="ABS560" s="578"/>
      <c r="ABT560" s="3"/>
      <c r="ABU560" s="438"/>
      <c r="ABV560" s="3"/>
      <c r="ABW560" s="578"/>
      <c r="ABX560" s="3"/>
      <c r="ABY560" s="438"/>
      <c r="ABZ560" s="3"/>
      <c r="ACA560" s="578"/>
      <c r="ACB560" s="3"/>
      <c r="ACC560" s="438"/>
      <c r="ACD560" s="3"/>
      <c r="ACE560" s="578"/>
      <c r="ACF560" s="3"/>
      <c r="ACG560" s="438"/>
      <c r="ACH560" s="3"/>
      <c r="ACI560" s="578"/>
      <c r="ACJ560" s="3"/>
      <c r="ACK560" s="438"/>
      <c r="ACL560" s="3"/>
      <c r="ACM560" s="578"/>
      <c r="ACN560" s="3"/>
      <c r="ACO560" s="438"/>
      <c r="ACP560" s="3"/>
      <c r="ACQ560" s="578"/>
      <c r="ACR560" s="3"/>
      <c r="ACS560" s="438"/>
      <c r="ACT560" s="3"/>
      <c r="ACU560" s="578"/>
      <c r="ACV560" s="3"/>
      <c r="ACW560" s="438"/>
      <c r="ACX560" s="3"/>
      <c r="ACY560" s="578"/>
      <c r="ACZ560" s="3"/>
      <c r="ADA560" s="438"/>
      <c r="ADB560" s="3"/>
      <c r="ADC560" s="578"/>
      <c r="ADD560" s="3"/>
      <c r="ADE560" s="438"/>
      <c r="ADF560" s="3"/>
      <c r="ADG560" s="578"/>
      <c r="ADH560" s="3"/>
      <c r="ADI560" s="438"/>
      <c r="ADJ560" s="3"/>
      <c r="ADK560" s="578"/>
      <c r="ADL560" s="3"/>
      <c r="ADM560" s="438"/>
      <c r="ADN560" s="3"/>
      <c r="ADO560" s="578"/>
      <c r="ADP560" s="3"/>
      <c r="ADQ560" s="438"/>
      <c r="ADR560" s="3"/>
      <c r="ADS560" s="578"/>
      <c r="ADT560" s="3"/>
      <c r="ADU560" s="438"/>
      <c r="ADV560" s="3"/>
      <c r="ADW560" s="578"/>
      <c r="ADX560" s="3"/>
      <c r="ADY560" s="438"/>
      <c r="ADZ560" s="3"/>
      <c r="AEA560" s="578"/>
      <c r="AEB560" s="3"/>
      <c r="AEC560" s="438"/>
      <c r="AED560" s="3"/>
      <c r="AEE560" s="578"/>
      <c r="AEF560" s="3"/>
      <c r="AEG560" s="438"/>
      <c r="AEH560" s="3"/>
      <c r="AEI560" s="578"/>
      <c r="AEJ560" s="3"/>
      <c r="AEK560" s="438"/>
      <c r="AEL560" s="3"/>
      <c r="AEM560" s="578"/>
      <c r="AEN560" s="3"/>
      <c r="AEO560" s="438"/>
      <c r="AEP560" s="3"/>
      <c r="AEQ560" s="578"/>
      <c r="AER560" s="3"/>
      <c r="AES560" s="438"/>
      <c r="AET560" s="3"/>
      <c r="AEU560" s="578"/>
      <c r="AEV560" s="3"/>
      <c r="AEW560" s="438"/>
      <c r="AEX560" s="3"/>
      <c r="AEY560" s="578"/>
      <c r="AEZ560" s="3"/>
      <c r="AFA560" s="438"/>
      <c r="AFB560" s="3"/>
      <c r="AFC560" s="578"/>
      <c r="AFD560" s="3"/>
      <c r="AFE560" s="438"/>
      <c r="AFF560" s="3"/>
      <c r="AFG560" s="578"/>
      <c r="AFH560" s="3"/>
      <c r="AFI560" s="438"/>
      <c r="AFJ560" s="3"/>
      <c r="AFK560" s="578"/>
      <c r="AFL560" s="3"/>
      <c r="AFM560" s="438"/>
      <c r="AFN560" s="3"/>
      <c r="AFO560" s="578"/>
      <c r="AFP560" s="3"/>
      <c r="AFQ560" s="438"/>
      <c r="AFR560" s="3"/>
      <c r="AFS560" s="578"/>
      <c r="AFT560" s="3"/>
      <c r="AFU560" s="438"/>
      <c r="AFV560" s="3"/>
      <c r="AFW560" s="578"/>
      <c r="AFX560" s="3"/>
      <c r="AFY560" s="438"/>
      <c r="AFZ560" s="3"/>
      <c r="AGA560" s="578"/>
      <c r="AGB560" s="3"/>
      <c r="AGC560" s="438"/>
      <c r="AGD560" s="3"/>
      <c r="AGE560" s="578"/>
      <c r="AGF560" s="3"/>
      <c r="AGG560" s="438"/>
      <c r="AGH560" s="3"/>
      <c r="AGI560" s="578"/>
      <c r="AGJ560" s="3"/>
      <c r="AGK560" s="438"/>
      <c r="AGL560" s="3"/>
      <c r="AGM560" s="578"/>
      <c r="AGN560" s="3"/>
      <c r="AGO560" s="438"/>
      <c r="AGP560" s="3"/>
      <c r="AGQ560" s="578"/>
      <c r="AGR560" s="3"/>
      <c r="AGS560" s="438"/>
      <c r="AGT560" s="3"/>
      <c r="AGU560" s="578"/>
      <c r="AGV560" s="3"/>
      <c r="AGW560" s="438"/>
      <c r="AGX560" s="3"/>
      <c r="AGY560" s="578"/>
      <c r="AGZ560" s="3"/>
      <c r="AHA560" s="438"/>
      <c r="AHB560" s="3"/>
      <c r="AHC560" s="578"/>
      <c r="AHD560" s="3"/>
      <c r="AHE560" s="438"/>
      <c r="AHF560" s="3"/>
      <c r="AHG560" s="578"/>
      <c r="AHH560" s="3"/>
      <c r="AHI560" s="438"/>
      <c r="AHJ560" s="3"/>
      <c r="AHK560" s="578"/>
      <c r="AHL560" s="3"/>
      <c r="AHM560" s="438"/>
      <c r="AHN560" s="3"/>
      <c r="AHO560" s="578"/>
      <c r="AHP560" s="3"/>
      <c r="AHQ560" s="438"/>
      <c r="AHR560" s="3"/>
      <c r="AHS560" s="578"/>
      <c r="AHT560" s="3"/>
      <c r="AHU560" s="438"/>
      <c r="AHV560" s="3"/>
      <c r="AHW560" s="578"/>
      <c r="AHX560" s="3"/>
      <c r="AHY560" s="438"/>
      <c r="AHZ560" s="3"/>
      <c r="AIA560" s="578"/>
      <c r="AIB560" s="3"/>
      <c r="AIC560" s="438"/>
      <c r="AID560" s="3"/>
      <c r="AIE560" s="578"/>
      <c r="AIF560" s="3"/>
      <c r="AIG560" s="438"/>
      <c r="AIH560" s="3"/>
      <c r="AII560" s="578"/>
      <c r="AIJ560" s="3"/>
      <c r="AIK560" s="438"/>
      <c r="AIL560" s="3"/>
      <c r="AIM560" s="578"/>
      <c r="AIN560" s="3"/>
      <c r="AIO560" s="438"/>
      <c r="AIP560" s="3"/>
      <c r="AIQ560" s="578"/>
      <c r="AIR560" s="3"/>
      <c r="AIS560" s="438"/>
      <c r="AIT560" s="3"/>
      <c r="AIU560" s="578"/>
      <c r="AIV560" s="3"/>
      <c r="AIW560" s="438"/>
      <c r="AIX560" s="3"/>
      <c r="AIY560" s="578"/>
      <c r="AIZ560" s="3"/>
      <c r="AJA560" s="438"/>
      <c r="AJB560" s="3"/>
      <c r="AJC560" s="578"/>
      <c r="AJD560" s="3"/>
      <c r="AJE560" s="438"/>
      <c r="AJF560" s="3"/>
      <c r="AJG560" s="578"/>
      <c r="AJH560" s="3"/>
      <c r="AJI560" s="438"/>
      <c r="AJJ560" s="3"/>
      <c r="AJK560" s="578"/>
      <c r="AJL560" s="3"/>
      <c r="AJM560" s="438"/>
      <c r="AJN560" s="3"/>
      <c r="AJO560" s="578"/>
      <c r="AJP560" s="3"/>
      <c r="AJQ560" s="438"/>
      <c r="AJR560" s="3"/>
      <c r="AJS560" s="578"/>
      <c r="AJT560" s="3"/>
      <c r="AJU560" s="438"/>
      <c r="AJV560" s="3"/>
      <c r="AJW560" s="578"/>
      <c r="AJX560" s="3"/>
      <c r="AJY560" s="438"/>
      <c r="AJZ560" s="3"/>
      <c r="AKA560" s="578"/>
      <c r="AKB560" s="3"/>
      <c r="AKC560" s="438"/>
      <c r="AKD560" s="3"/>
      <c r="AKE560" s="578"/>
      <c r="AKF560" s="3"/>
      <c r="AKG560" s="438"/>
      <c r="AKH560" s="3"/>
      <c r="AKI560" s="578"/>
      <c r="AKJ560" s="3"/>
      <c r="AKK560" s="438"/>
      <c r="AKL560" s="3"/>
      <c r="AKM560" s="578"/>
      <c r="AKN560" s="3"/>
      <c r="AKO560" s="438"/>
      <c r="AKP560" s="3"/>
      <c r="AKQ560" s="578"/>
      <c r="AKR560" s="3"/>
      <c r="AKS560" s="438"/>
      <c r="AKT560" s="3"/>
      <c r="AKU560" s="578"/>
      <c r="AKV560" s="3"/>
      <c r="AKW560" s="438"/>
      <c r="AKX560" s="3"/>
      <c r="AKY560" s="578"/>
      <c r="AKZ560" s="3"/>
      <c r="ALA560" s="438"/>
      <c r="ALB560" s="3"/>
      <c r="ALC560" s="578"/>
      <c r="ALD560" s="3"/>
      <c r="ALE560" s="438"/>
      <c r="ALF560" s="3"/>
      <c r="ALG560" s="578"/>
      <c r="ALH560" s="3"/>
      <c r="ALI560" s="438"/>
      <c r="ALJ560" s="3"/>
      <c r="ALK560" s="578"/>
      <c r="ALL560" s="3"/>
      <c r="ALM560" s="438"/>
      <c r="ALN560" s="3"/>
      <c r="ALO560" s="578"/>
      <c r="ALP560" s="3"/>
      <c r="ALQ560" s="438"/>
      <c r="ALR560" s="3"/>
      <c r="ALS560" s="578"/>
      <c r="ALT560" s="3"/>
      <c r="ALU560" s="438"/>
      <c r="ALV560" s="3"/>
      <c r="ALW560" s="578"/>
      <c r="ALX560" s="3"/>
      <c r="ALY560" s="438"/>
      <c r="ALZ560" s="3"/>
      <c r="AMA560" s="578"/>
      <c r="AMB560" s="3"/>
      <c r="AMC560" s="438"/>
      <c r="AMD560" s="3"/>
      <c r="AME560" s="578"/>
      <c r="AMF560" s="3"/>
      <c r="AMG560" s="438"/>
      <c r="AMH560" s="3"/>
      <c r="AMI560" s="578"/>
      <c r="AMJ560" s="3"/>
      <c r="AMK560" s="438"/>
      <c r="AML560" s="3"/>
      <c r="AMM560" s="578"/>
      <c r="AMN560" s="3"/>
      <c r="AMO560" s="438"/>
      <c r="AMP560" s="3"/>
      <c r="AMQ560" s="578"/>
      <c r="AMR560" s="3"/>
      <c r="AMS560" s="438"/>
      <c r="AMT560" s="3"/>
      <c r="AMU560" s="578"/>
      <c r="AMV560" s="3"/>
      <c r="AMW560" s="438"/>
      <c r="AMX560" s="3"/>
      <c r="AMY560" s="578"/>
      <c r="AMZ560" s="3"/>
      <c r="ANA560" s="438"/>
      <c r="ANB560" s="3"/>
      <c r="ANC560" s="578"/>
      <c r="AND560" s="3"/>
      <c r="ANE560" s="438"/>
      <c r="ANF560" s="3"/>
      <c r="ANG560" s="578"/>
      <c r="ANH560" s="3"/>
      <c r="ANI560" s="438"/>
      <c r="ANJ560" s="3"/>
      <c r="ANK560" s="578"/>
      <c r="ANL560" s="3"/>
      <c r="ANM560" s="438"/>
      <c r="ANN560" s="3"/>
      <c r="ANO560" s="578"/>
      <c r="ANP560" s="3"/>
      <c r="ANQ560" s="438"/>
      <c r="ANR560" s="3"/>
      <c r="ANS560" s="578"/>
      <c r="ANT560" s="3"/>
      <c r="ANU560" s="438"/>
      <c r="ANV560" s="3"/>
      <c r="ANW560" s="578"/>
      <c r="ANX560" s="3"/>
      <c r="ANY560" s="438"/>
      <c r="ANZ560" s="3"/>
      <c r="AOA560" s="578"/>
      <c r="AOB560" s="3"/>
      <c r="AOC560" s="438"/>
      <c r="AOD560" s="3"/>
      <c r="AOE560" s="578"/>
      <c r="AOF560" s="3"/>
      <c r="AOG560" s="438"/>
      <c r="AOH560" s="3"/>
      <c r="AOI560" s="578"/>
      <c r="AOJ560" s="3"/>
      <c r="AOK560" s="438"/>
      <c r="AOL560" s="3"/>
      <c r="AOM560" s="578"/>
      <c r="AON560" s="3"/>
      <c r="AOO560" s="438"/>
      <c r="AOP560" s="3"/>
      <c r="AOQ560" s="578"/>
      <c r="AOR560" s="3"/>
      <c r="AOS560" s="438"/>
      <c r="AOT560" s="3"/>
      <c r="AOU560" s="578"/>
      <c r="AOV560" s="3"/>
      <c r="AOW560" s="438"/>
      <c r="AOX560" s="3"/>
      <c r="AOY560" s="578"/>
      <c r="AOZ560" s="3"/>
      <c r="APA560" s="438"/>
      <c r="APB560" s="3"/>
      <c r="APC560" s="578"/>
      <c r="APD560" s="3"/>
      <c r="APE560" s="438"/>
      <c r="APF560" s="3"/>
      <c r="APG560" s="578"/>
      <c r="APH560" s="3"/>
      <c r="API560" s="438"/>
      <c r="APJ560" s="3"/>
      <c r="APK560" s="578"/>
      <c r="APL560" s="3"/>
      <c r="APM560" s="438"/>
      <c r="APN560" s="3"/>
      <c r="APO560" s="578"/>
      <c r="APP560" s="3"/>
      <c r="APQ560" s="438"/>
      <c r="APR560" s="3"/>
      <c r="APS560" s="578"/>
      <c r="APT560" s="3"/>
      <c r="APU560" s="438"/>
      <c r="APV560" s="3"/>
      <c r="APW560" s="578"/>
      <c r="APX560" s="3"/>
      <c r="APY560" s="438"/>
      <c r="APZ560" s="3"/>
      <c r="AQA560" s="578"/>
      <c r="AQB560" s="3"/>
      <c r="AQC560" s="438"/>
      <c r="AQD560" s="3"/>
      <c r="AQE560" s="578"/>
      <c r="AQF560" s="3"/>
      <c r="AQG560" s="438"/>
      <c r="AQH560" s="3"/>
      <c r="AQI560" s="578"/>
      <c r="AQJ560" s="3"/>
      <c r="AQK560" s="438"/>
      <c r="AQL560" s="3"/>
      <c r="AQM560" s="578"/>
      <c r="AQN560" s="3"/>
      <c r="AQO560" s="438"/>
      <c r="AQP560" s="3"/>
      <c r="AQQ560" s="578"/>
      <c r="AQR560" s="3"/>
      <c r="AQS560" s="438"/>
      <c r="AQT560" s="3"/>
      <c r="AQU560" s="578"/>
      <c r="AQV560" s="3"/>
      <c r="AQW560" s="438"/>
      <c r="AQX560" s="3"/>
      <c r="AQY560" s="578"/>
      <c r="AQZ560" s="3"/>
      <c r="ARA560" s="438"/>
      <c r="ARB560" s="3"/>
      <c r="ARC560" s="578"/>
      <c r="ARD560" s="3"/>
      <c r="ARE560" s="438"/>
      <c r="ARF560" s="3"/>
      <c r="ARG560" s="578"/>
      <c r="ARH560" s="3"/>
      <c r="ARI560" s="438"/>
      <c r="ARJ560" s="3"/>
      <c r="ARK560" s="578"/>
      <c r="ARL560" s="3"/>
      <c r="ARM560" s="438"/>
      <c r="ARN560" s="3"/>
      <c r="ARO560" s="578"/>
      <c r="ARP560" s="3"/>
      <c r="ARQ560" s="438"/>
      <c r="ARR560" s="3"/>
      <c r="ARS560" s="578"/>
      <c r="ART560" s="3"/>
      <c r="ARU560" s="438"/>
      <c r="ARV560" s="3"/>
      <c r="ARW560" s="578"/>
      <c r="ARX560" s="3"/>
      <c r="ARY560" s="438"/>
      <c r="ARZ560" s="3"/>
      <c r="ASA560" s="578"/>
      <c r="ASB560" s="3"/>
      <c r="ASC560" s="438"/>
      <c r="ASD560" s="3"/>
      <c r="ASE560" s="578"/>
      <c r="ASF560" s="3"/>
      <c r="ASG560" s="438"/>
      <c r="ASH560" s="3"/>
      <c r="ASI560" s="578"/>
      <c r="ASJ560" s="3"/>
      <c r="ASK560" s="438"/>
      <c r="ASL560" s="3"/>
      <c r="ASM560" s="578"/>
      <c r="ASN560" s="3"/>
      <c r="ASO560" s="438"/>
      <c r="ASP560" s="3"/>
      <c r="ASQ560" s="578"/>
      <c r="ASR560" s="3"/>
      <c r="ASS560" s="438"/>
      <c r="AST560" s="3"/>
      <c r="ASU560" s="578"/>
      <c r="ASV560" s="3"/>
      <c r="ASW560" s="438"/>
      <c r="ASX560" s="3"/>
      <c r="ASY560" s="578"/>
      <c r="ASZ560" s="3"/>
      <c r="ATA560" s="438"/>
      <c r="ATB560" s="3"/>
      <c r="ATC560" s="578"/>
      <c r="ATD560" s="3"/>
      <c r="ATE560" s="438"/>
      <c r="ATF560" s="3"/>
      <c r="ATG560" s="578"/>
      <c r="ATH560" s="3"/>
      <c r="ATI560" s="438"/>
      <c r="ATJ560" s="3"/>
      <c r="ATK560" s="578"/>
      <c r="ATL560" s="3"/>
      <c r="ATM560" s="438"/>
      <c r="ATN560" s="3"/>
      <c r="ATO560" s="578"/>
      <c r="ATP560" s="3"/>
      <c r="ATQ560" s="438"/>
      <c r="ATR560" s="3"/>
      <c r="ATS560" s="578"/>
      <c r="ATT560" s="3"/>
      <c r="ATU560" s="438"/>
      <c r="ATV560" s="3"/>
      <c r="ATW560" s="578"/>
      <c r="ATX560" s="3"/>
      <c r="ATY560" s="438"/>
      <c r="ATZ560" s="3"/>
      <c r="AUA560" s="578"/>
      <c r="AUB560" s="3"/>
      <c r="AUC560" s="438"/>
      <c r="AUD560" s="3"/>
      <c r="AUE560" s="578"/>
      <c r="AUF560" s="3"/>
      <c r="AUG560" s="438"/>
      <c r="AUH560" s="3"/>
      <c r="AUI560" s="578"/>
      <c r="AUJ560" s="3"/>
      <c r="AUK560" s="438"/>
      <c r="AUL560" s="3"/>
      <c r="AUM560" s="578"/>
      <c r="AUN560" s="3"/>
      <c r="AUO560" s="438"/>
      <c r="AUP560" s="3"/>
      <c r="AUQ560" s="578"/>
      <c r="AUR560" s="3"/>
      <c r="AUS560" s="438"/>
      <c r="AUT560" s="3"/>
      <c r="AUU560" s="578"/>
      <c r="AUV560" s="3"/>
      <c r="AUW560" s="438"/>
      <c r="AUX560" s="3"/>
      <c r="AUY560" s="578"/>
      <c r="AUZ560" s="3"/>
      <c r="AVA560" s="438"/>
      <c r="AVB560" s="3"/>
      <c r="AVC560" s="578"/>
      <c r="AVD560" s="3"/>
      <c r="AVE560" s="438"/>
      <c r="AVF560" s="3"/>
      <c r="AVG560" s="578"/>
      <c r="AVH560" s="3"/>
      <c r="AVI560" s="438"/>
      <c r="AVJ560" s="3"/>
      <c r="AVK560" s="578"/>
      <c r="AVL560" s="3"/>
      <c r="AVM560" s="438"/>
      <c r="AVN560" s="3"/>
      <c r="AVO560" s="578"/>
      <c r="AVP560" s="3"/>
      <c r="AVQ560" s="438"/>
      <c r="AVR560" s="3"/>
      <c r="AVS560" s="578"/>
      <c r="AVT560" s="3"/>
      <c r="AVU560" s="438"/>
      <c r="AVV560" s="3"/>
      <c r="AVW560" s="578"/>
      <c r="AVX560" s="3"/>
      <c r="AVY560" s="438"/>
      <c r="AVZ560" s="3"/>
      <c r="AWA560" s="578"/>
      <c r="AWB560" s="3"/>
      <c r="AWC560" s="438"/>
      <c r="AWD560" s="3"/>
      <c r="AWE560" s="578"/>
      <c r="AWF560" s="3"/>
      <c r="AWG560" s="438"/>
      <c r="AWH560" s="3"/>
      <c r="AWI560" s="578"/>
      <c r="AWJ560" s="3"/>
      <c r="AWK560" s="438"/>
      <c r="AWL560" s="3"/>
      <c r="AWM560" s="578"/>
      <c r="AWN560" s="3"/>
      <c r="AWO560" s="438"/>
      <c r="AWP560" s="3"/>
      <c r="AWQ560" s="578"/>
      <c r="AWR560" s="3"/>
      <c r="AWS560" s="438"/>
      <c r="AWT560" s="3"/>
      <c r="AWU560" s="578"/>
      <c r="AWV560" s="3"/>
      <c r="AWW560" s="438"/>
      <c r="AWX560" s="3"/>
      <c r="AWY560" s="578"/>
      <c r="AWZ560" s="3"/>
      <c r="AXA560" s="438"/>
      <c r="AXB560" s="3"/>
      <c r="AXC560" s="578"/>
      <c r="AXD560" s="3"/>
      <c r="AXE560" s="438"/>
      <c r="AXF560" s="3"/>
      <c r="AXG560" s="578"/>
      <c r="AXH560" s="3"/>
      <c r="AXI560" s="438"/>
      <c r="AXJ560" s="3"/>
      <c r="AXK560" s="578"/>
      <c r="AXL560" s="3"/>
      <c r="AXM560" s="438"/>
      <c r="AXN560" s="3"/>
      <c r="AXO560" s="578"/>
      <c r="AXP560" s="3"/>
      <c r="AXQ560" s="438"/>
      <c r="AXR560" s="3"/>
      <c r="AXS560" s="578"/>
      <c r="AXT560" s="3"/>
      <c r="AXU560" s="438"/>
      <c r="AXV560" s="3"/>
      <c r="AXW560" s="578"/>
      <c r="AXX560" s="3"/>
      <c r="AXY560" s="438"/>
      <c r="AXZ560" s="3"/>
      <c r="AYA560" s="578"/>
      <c r="AYB560" s="3"/>
      <c r="AYC560" s="438"/>
      <c r="AYD560" s="3"/>
      <c r="AYE560" s="578"/>
      <c r="AYF560" s="3"/>
      <c r="AYG560" s="438"/>
      <c r="AYH560" s="3"/>
      <c r="AYI560" s="578"/>
      <c r="AYJ560" s="3"/>
      <c r="AYK560" s="438"/>
      <c r="AYL560" s="3"/>
      <c r="AYM560" s="578"/>
      <c r="AYN560" s="3"/>
      <c r="AYO560" s="438"/>
      <c r="AYP560" s="3"/>
      <c r="AYQ560" s="578"/>
      <c r="AYR560" s="3"/>
      <c r="AYS560" s="438"/>
      <c r="AYT560" s="3"/>
      <c r="AYU560" s="578"/>
      <c r="AYV560" s="3"/>
      <c r="AYW560" s="438"/>
      <c r="AYX560" s="3"/>
      <c r="AYY560" s="578"/>
      <c r="AYZ560" s="3"/>
      <c r="AZA560" s="438"/>
      <c r="AZB560" s="3"/>
      <c r="AZC560" s="578"/>
      <c r="AZD560" s="3"/>
      <c r="AZE560" s="438"/>
      <c r="AZF560" s="3"/>
      <c r="AZG560" s="578"/>
      <c r="AZH560" s="3"/>
      <c r="AZI560" s="438"/>
      <c r="AZJ560" s="3"/>
      <c r="AZK560" s="578"/>
      <c r="AZL560" s="3"/>
      <c r="AZM560" s="438"/>
      <c r="AZN560" s="3"/>
      <c r="AZO560" s="578"/>
      <c r="AZP560" s="3"/>
      <c r="AZQ560" s="438"/>
      <c r="AZR560" s="3"/>
      <c r="AZS560" s="578"/>
      <c r="AZT560" s="3"/>
      <c r="AZU560" s="438"/>
      <c r="AZV560" s="3"/>
      <c r="AZW560" s="578"/>
      <c r="AZX560" s="3"/>
      <c r="AZY560" s="438"/>
      <c r="AZZ560" s="3"/>
      <c r="BAA560" s="578"/>
      <c r="BAB560" s="3"/>
      <c r="BAC560" s="438"/>
      <c r="BAD560" s="3"/>
      <c r="BAE560" s="578"/>
      <c r="BAF560" s="3"/>
      <c r="BAG560" s="438"/>
      <c r="BAH560" s="3"/>
      <c r="BAI560" s="578"/>
      <c r="BAJ560" s="3"/>
      <c r="BAK560" s="438"/>
      <c r="BAL560" s="3"/>
      <c r="BAM560" s="578"/>
      <c r="BAN560" s="3"/>
      <c r="BAO560" s="438"/>
      <c r="BAP560" s="3"/>
      <c r="BAQ560" s="578"/>
      <c r="BAR560" s="3"/>
      <c r="BAS560" s="438"/>
      <c r="BAT560" s="3"/>
      <c r="BAU560" s="578"/>
      <c r="BAV560" s="3"/>
      <c r="BAW560" s="438"/>
      <c r="BAX560" s="3"/>
      <c r="BAY560" s="578"/>
      <c r="BAZ560" s="3"/>
      <c r="BBA560" s="438"/>
      <c r="BBB560" s="3"/>
      <c r="BBC560" s="578"/>
      <c r="BBD560" s="3"/>
      <c r="BBE560" s="438"/>
      <c r="BBF560" s="3"/>
      <c r="BBG560" s="578"/>
      <c r="BBH560" s="3"/>
      <c r="BBI560" s="438"/>
      <c r="BBJ560" s="3"/>
      <c r="BBK560" s="578"/>
      <c r="BBL560" s="3"/>
      <c r="BBM560" s="438"/>
      <c r="BBN560" s="3"/>
      <c r="BBO560" s="578"/>
      <c r="BBP560" s="3"/>
      <c r="BBQ560" s="438"/>
      <c r="BBR560" s="3"/>
      <c r="BBS560" s="578"/>
      <c r="BBT560" s="3"/>
      <c r="BBU560" s="438"/>
      <c r="BBV560" s="3"/>
      <c r="BBW560" s="578"/>
      <c r="BBX560" s="3"/>
      <c r="BBY560" s="438"/>
      <c r="BBZ560" s="3"/>
      <c r="BCA560" s="578"/>
      <c r="BCB560" s="3"/>
      <c r="BCC560" s="438"/>
      <c r="BCD560" s="3"/>
      <c r="BCE560" s="578"/>
      <c r="BCF560" s="3"/>
      <c r="BCG560" s="438"/>
      <c r="BCH560" s="3"/>
      <c r="BCI560" s="578"/>
      <c r="BCJ560" s="3"/>
      <c r="BCK560" s="438"/>
      <c r="BCL560" s="3"/>
      <c r="BCM560" s="578"/>
      <c r="BCN560" s="3"/>
      <c r="BCO560" s="438"/>
      <c r="BCP560" s="3"/>
      <c r="BCQ560" s="578"/>
      <c r="BCR560" s="3"/>
      <c r="BCS560" s="438"/>
      <c r="BCT560" s="3"/>
      <c r="BCU560" s="578"/>
      <c r="BCV560" s="3"/>
      <c r="BCW560" s="438"/>
      <c r="BCX560" s="3"/>
      <c r="BCY560" s="578"/>
      <c r="BCZ560" s="3"/>
      <c r="BDA560" s="438"/>
      <c r="BDB560" s="3"/>
      <c r="BDC560" s="578"/>
      <c r="BDD560" s="3"/>
      <c r="BDE560" s="438"/>
      <c r="BDF560" s="3"/>
      <c r="BDG560" s="578"/>
      <c r="BDH560" s="3"/>
      <c r="BDI560" s="438"/>
      <c r="BDJ560" s="3"/>
      <c r="BDK560" s="578"/>
      <c r="BDL560" s="3"/>
      <c r="BDM560" s="438"/>
      <c r="BDN560" s="3"/>
      <c r="BDO560" s="578"/>
      <c r="BDP560" s="3"/>
      <c r="BDQ560" s="438"/>
      <c r="BDR560" s="3"/>
      <c r="BDS560" s="578"/>
      <c r="BDT560" s="3"/>
      <c r="BDU560" s="438"/>
      <c r="BDV560" s="3"/>
      <c r="BDW560" s="578"/>
      <c r="BDX560" s="3"/>
      <c r="BDY560" s="438"/>
      <c r="BDZ560" s="3"/>
      <c r="BEA560" s="578"/>
      <c r="BEB560" s="3"/>
      <c r="BEC560" s="438"/>
      <c r="BED560" s="3"/>
      <c r="BEE560" s="578"/>
      <c r="BEF560" s="3"/>
      <c r="BEG560" s="438"/>
      <c r="BEH560" s="3"/>
      <c r="BEI560" s="578"/>
      <c r="BEJ560" s="3"/>
      <c r="BEK560" s="438"/>
      <c r="BEL560" s="3"/>
      <c r="BEM560" s="578"/>
      <c r="BEN560" s="3"/>
      <c r="BEO560" s="438"/>
      <c r="BEP560" s="3"/>
      <c r="BEQ560" s="578"/>
      <c r="BER560" s="3"/>
      <c r="BES560" s="438"/>
      <c r="BET560" s="3"/>
      <c r="BEU560" s="578"/>
      <c r="BEV560" s="3"/>
      <c r="BEW560" s="438"/>
      <c r="BEX560" s="3"/>
      <c r="BEY560" s="578"/>
      <c r="BEZ560" s="3"/>
      <c r="BFA560" s="438"/>
      <c r="BFB560" s="3"/>
      <c r="BFC560" s="578"/>
      <c r="BFD560" s="3"/>
      <c r="BFE560" s="438"/>
      <c r="BFF560" s="3"/>
      <c r="BFG560" s="578"/>
      <c r="BFH560" s="3"/>
      <c r="BFI560" s="438"/>
      <c r="BFJ560" s="3"/>
      <c r="BFK560" s="578"/>
      <c r="BFL560" s="3"/>
      <c r="BFM560" s="438"/>
      <c r="BFN560" s="3"/>
      <c r="BFO560" s="578"/>
      <c r="BFP560" s="3"/>
      <c r="BFQ560" s="438"/>
      <c r="BFR560" s="3"/>
      <c r="BFS560" s="578"/>
      <c r="BFT560" s="3"/>
      <c r="BFU560" s="438"/>
      <c r="BFV560" s="3"/>
      <c r="BFW560" s="578"/>
      <c r="BFX560" s="3"/>
      <c r="BFY560" s="438"/>
      <c r="BFZ560" s="3"/>
      <c r="BGA560" s="578"/>
      <c r="BGB560" s="3"/>
      <c r="BGC560" s="438"/>
      <c r="BGD560" s="3"/>
      <c r="BGE560" s="578"/>
      <c r="BGF560" s="3"/>
      <c r="BGG560" s="438"/>
      <c r="BGH560" s="3"/>
      <c r="BGI560" s="578"/>
      <c r="BGJ560" s="3"/>
      <c r="BGK560" s="438"/>
      <c r="BGL560" s="3"/>
      <c r="BGM560" s="578"/>
      <c r="BGN560" s="3"/>
      <c r="BGO560" s="438"/>
      <c r="BGP560" s="3"/>
      <c r="BGQ560" s="578"/>
      <c r="BGR560" s="3"/>
      <c r="BGS560" s="438"/>
      <c r="BGT560" s="3"/>
      <c r="BGU560" s="578"/>
      <c r="BGV560" s="3"/>
      <c r="BGW560" s="438"/>
      <c r="BGX560" s="3"/>
      <c r="BGY560" s="578"/>
      <c r="BGZ560" s="3"/>
      <c r="BHA560" s="438"/>
      <c r="BHB560" s="3"/>
      <c r="BHC560" s="578"/>
      <c r="BHD560" s="3"/>
      <c r="BHE560" s="438"/>
      <c r="BHF560" s="3"/>
      <c r="BHG560" s="578"/>
      <c r="BHH560" s="3"/>
      <c r="BHI560" s="438"/>
      <c r="BHJ560" s="3"/>
      <c r="BHK560" s="578"/>
      <c r="BHL560" s="3"/>
      <c r="BHM560" s="438"/>
      <c r="BHN560" s="3"/>
      <c r="BHO560" s="578"/>
      <c r="BHP560" s="3"/>
      <c r="BHQ560" s="438"/>
      <c r="BHR560" s="3"/>
      <c r="BHS560" s="578"/>
      <c r="BHT560" s="3"/>
      <c r="BHU560" s="438"/>
      <c r="BHV560" s="3"/>
      <c r="BHW560" s="578"/>
      <c r="BHX560" s="3"/>
      <c r="BHY560" s="438"/>
      <c r="BHZ560" s="3"/>
      <c r="BIA560" s="578"/>
      <c r="BIB560" s="3"/>
      <c r="BIC560" s="438"/>
      <c r="BID560" s="3"/>
      <c r="BIE560" s="578"/>
      <c r="BIF560" s="3"/>
      <c r="BIG560" s="438"/>
      <c r="BIH560" s="3"/>
      <c r="BII560" s="578"/>
      <c r="BIJ560" s="3"/>
      <c r="BIK560" s="438"/>
      <c r="BIL560" s="3"/>
      <c r="BIM560" s="578"/>
      <c r="BIN560" s="3"/>
      <c r="BIO560" s="438"/>
      <c r="BIP560" s="3"/>
      <c r="BIQ560" s="578"/>
      <c r="BIR560" s="3"/>
      <c r="BIS560" s="438"/>
      <c r="BIT560" s="3"/>
      <c r="BIU560" s="578"/>
      <c r="BIV560" s="3"/>
      <c r="BIW560" s="438"/>
      <c r="BIX560" s="3"/>
      <c r="BIY560" s="578"/>
      <c r="BIZ560" s="3"/>
      <c r="BJA560" s="438"/>
      <c r="BJB560" s="3"/>
      <c r="BJC560" s="578"/>
      <c r="BJD560" s="3"/>
      <c r="BJE560" s="438"/>
      <c r="BJF560" s="3"/>
      <c r="BJG560" s="578"/>
      <c r="BJH560" s="3"/>
      <c r="BJI560" s="438"/>
      <c r="BJJ560" s="3"/>
      <c r="BJK560" s="578"/>
      <c r="BJL560" s="3"/>
      <c r="BJM560" s="438"/>
      <c r="BJN560" s="3"/>
      <c r="BJO560" s="578"/>
      <c r="BJP560" s="3"/>
      <c r="BJQ560" s="438"/>
      <c r="BJR560" s="3"/>
      <c r="BJS560" s="578"/>
      <c r="BJT560" s="3"/>
      <c r="BJU560" s="438"/>
      <c r="BJV560" s="3"/>
      <c r="BJW560" s="578"/>
      <c r="BJX560" s="3"/>
      <c r="BJY560" s="438"/>
      <c r="BJZ560" s="3"/>
      <c r="BKA560" s="578"/>
      <c r="BKB560" s="3"/>
      <c r="BKC560" s="438"/>
      <c r="BKD560" s="3"/>
      <c r="BKE560" s="578"/>
      <c r="BKF560" s="3"/>
      <c r="BKG560" s="438"/>
      <c r="BKH560" s="3"/>
      <c r="BKI560" s="578"/>
      <c r="BKJ560" s="3"/>
      <c r="BKK560" s="438"/>
      <c r="BKL560" s="3"/>
      <c r="BKM560" s="578"/>
      <c r="BKN560" s="3"/>
      <c r="BKO560" s="438"/>
      <c r="BKP560" s="3"/>
      <c r="BKQ560" s="578"/>
      <c r="BKR560" s="3"/>
      <c r="BKS560" s="438"/>
      <c r="BKT560" s="3"/>
      <c r="BKU560" s="578"/>
      <c r="BKV560" s="3"/>
      <c r="BKW560" s="438"/>
      <c r="BKX560" s="3"/>
      <c r="BKY560" s="578"/>
      <c r="BKZ560" s="3"/>
      <c r="BLA560" s="438"/>
      <c r="BLB560" s="3"/>
      <c r="BLC560" s="578"/>
      <c r="BLD560" s="3"/>
      <c r="BLE560" s="438"/>
      <c r="BLF560" s="3"/>
      <c r="BLG560" s="578"/>
      <c r="BLH560" s="3"/>
      <c r="BLI560" s="438"/>
      <c r="BLJ560" s="3"/>
      <c r="BLK560" s="578"/>
      <c r="BLL560" s="3"/>
      <c r="BLM560" s="438"/>
      <c r="BLN560" s="3"/>
      <c r="BLO560" s="578"/>
      <c r="BLP560" s="3"/>
      <c r="BLQ560" s="438"/>
      <c r="BLR560" s="3"/>
      <c r="BLS560" s="578"/>
      <c r="BLT560" s="3"/>
      <c r="BLU560" s="438"/>
      <c r="BLV560" s="3"/>
      <c r="BLW560" s="578"/>
      <c r="BLX560" s="3"/>
      <c r="BLY560" s="438"/>
      <c r="BLZ560" s="3"/>
      <c r="BMA560" s="578"/>
      <c r="BMB560" s="3"/>
      <c r="BMC560" s="438"/>
      <c r="BMD560" s="3"/>
      <c r="BME560" s="578"/>
      <c r="BMF560" s="3"/>
      <c r="BMG560" s="438"/>
      <c r="BMH560" s="3"/>
      <c r="BMI560" s="578"/>
      <c r="BMJ560" s="3"/>
      <c r="BMK560" s="438"/>
      <c r="BML560" s="3"/>
      <c r="BMM560" s="578"/>
      <c r="BMN560" s="3"/>
      <c r="BMO560" s="438"/>
      <c r="BMP560" s="3"/>
      <c r="BMQ560" s="578"/>
      <c r="BMR560" s="3"/>
      <c r="BMS560" s="438"/>
      <c r="BMT560" s="3"/>
      <c r="BMU560" s="578"/>
      <c r="BMV560" s="3"/>
      <c r="BMW560" s="438"/>
      <c r="BMX560" s="3"/>
      <c r="BMY560" s="578"/>
      <c r="BMZ560" s="3"/>
      <c r="BNA560" s="438"/>
      <c r="BNB560" s="3"/>
      <c r="BNC560" s="578"/>
      <c r="BND560" s="3"/>
      <c r="BNE560" s="438"/>
      <c r="BNF560" s="3"/>
      <c r="BNG560" s="578"/>
      <c r="BNH560" s="3"/>
      <c r="BNI560" s="438"/>
      <c r="BNJ560" s="3"/>
      <c r="BNK560" s="578"/>
      <c r="BNL560" s="3"/>
      <c r="BNM560" s="438"/>
      <c r="BNN560" s="3"/>
      <c r="BNO560" s="578"/>
      <c r="BNP560" s="3"/>
      <c r="BNQ560" s="438"/>
      <c r="BNR560" s="3"/>
      <c r="BNS560" s="578"/>
      <c r="BNT560" s="3"/>
      <c r="BNU560" s="438"/>
      <c r="BNV560" s="3"/>
      <c r="BNW560" s="578"/>
      <c r="BNX560" s="3"/>
      <c r="BNY560" s="438"/>
      <c r="BNZ560" s="3"/>
      <c r="BOA560" s="578"/>
      <c r="BOB560" s="3"/>
      <c r="BOC560" s="438"/>
      <c r="BOD560" s="3"/>
      <c r="BOE560" s="578"/>
      <c r="BOF560" s="3"/>
      <c r="BOG560" s="438"/>
      <c r="BOH560" s="3"/>
      <c r="BOI560" s="578"/>
      <c r="BOJ560" s="3"/>
      <c r="BOK560" s="438"/>
      <c r="BOL560" s="3"/>
      <c r="BOM560" s="578"/>
      <c r="BON560" s="3"/>
      <c r="BOO560" s="438"/>
      <c r="BOP560" s="3"/>
      <c r="BOQ560" s="578"/>
      <c r="BOR560" s="3"/>
      <c r="BOS560" s="438"/>
      <c r="BOT560" s="3"/>
      <c r="BOU560" s="578"/>
      <c r="BOV560" s="3"/>
      <c r="BOW560" s="438"/>
      <c r="BOX560" s="3"/>
      <c r="BOY560" s="578"/>
      <c r="BOZ560" s="3"/>
      <c r="BPA560" s="438"/>
      <c r="BPB560" s="3"/>
      <c r="BPC560" s="578"/>
      <c r="BPD560" s="3"/>
      <c r="BPE560" s="438"/>
      <c r="BPF560" s="3"/>
      <c r="BPG560" s="578"/>
      <c r="BPH560" s="3"/>
      <c r="BPI560" s="438"/>
      <c r="BPJ560" s="3"/>
      <c r="BPK560" s="578"/>
      <c r="BPL560" s="3"/>
      <c r="BPM560" s="438"/>
      <c r="BPN560" s="3"/>
      <c r="BPO560" s="578"/>
      <c r="BPP560" s="3"/>
      <c r="BPQ560" s="438"/>
      <c r="BPR560" s="3"/>
      <c r="BPS560" s="578"/>
      <c r="BPT560" s="3"/>
      <c r="BPU560" s="438"/>
      <c r="BPV560" s="3"/>
      <c r="BPW560" s="578"/>
      <c r="BPX560" s="3"/>
      <c r="BPY560" s="438"/>
      <c r="BPZ560" s="3"/>
      <c r="BQA560" s="578"/>
      <c r="BQB560" s="3"/>
      <c r="BQC560" s="438"/>
      <c r="BQD560" s="3"/>
      <c r="BQE560" s="578"/>
      <c r="BQF560" s="3"/>
      <c r="BQG560" s="438"/>
      <c r="BQH560" s="3"/>
      <c r="BQI560" s="578"/>
      <c r="BQJ560" s="3"/>
      <c r="BQK560" s="438"/>
      <c r="BQL560" s="3"/>
      <c r="BQM560" s="578"/>
      <c r="BQN560" s="3"/>
      <c r="BQO560" s="438"/>
      <c r="BQP560" s="3"/>
      <c r="BQQ560" s="578"/>
      <c r="BQR560" s="3"/>
      <c r="BQS560" s="438"/>
      <c r="BQT560" s="3"/>
      <c r="BQU560" s="578"/>
      <c r="BQV560" s="3"/>
      <c r="BQW560" s="438"/>
      <c r="BQX560" s="3"/>
      <c r="BQY560" s="578"/>
      <c r="BQZ560" s="3"/>
      <c r="BRA560" s="438"/>
      <c r="BRB560" s="3"/>
      <c r="BRC560" s="578"/>
      <c r="BRD560" s="3"/>
      <c r="BRE560" s="438"/>
      <c r="BRF560" s="3"/>
      <c r="BRG560" s="578"/>
      <c r="BRH560" s="3"/>
      <c r="BRI560" s="438"/>
      <c r="BRJ560" s="3"/>
      <c r="BRK560" s="578"/>
      <c r="BRL560" s="3"/>
      <c r="BRM560" s="438"/>
      <c r="BRN560" s="3"/>
      <c r="BRO560" s="578"/>
      <c r="BRP560" s="3"/>
      <c r="BRQ560" s="438"/>
      <c r="BRR560" s="3"/>
      <c r="BRS560" s="578"/>
      <c r="BRT560" s="3"/>
      <c r="BRU560" s="438"/>
      <c r="BRV560" s="3"/>
      <c r="BRW560" s="578"/>
      <c r="BRX560" s="3"/>
      <c r="BRY560" s="438"/>
      <c r="BRZ560" s="3"/>
      <c r="BSA560" s="578"/>
      <c r="BSB560" s="3"/>
      <c r="BSC560" s="438"/>
      <c r="BSD560" s="3"/>
      <c r="BSE560" s="578"/>
      <c r="BSF560" s="3"/>
      <c r="BSG560" s="438"/>
      <c r="BSH560" s="3"/>
      <c r="BSI560" s="578"/>
      <c r="BSJ560" s="3"/>
      <c r="BSK560" s="438"/>
      <c r="BSL560" s="3"/>
      <c r="BSM560" s="578"/>
      <c r="BSN560" s="3"/>
      <c r="BSO560" s="438"/>
      <c r="BSP560" s="3"/>
      <c r="BSQ560" s="578"/>
      <c r="BSR560" s="3"/>
      <c r="BSS560" s="438"/>
      <c r="BST560" s="3"/>
      <c r="BSU560" s="578"/>
      <c r="BSV560" s="3"/>
      <c r="BSW560" s="438"/>
      <c r="BSX560" s="3"/>
      <c r="BSY560" s="578"/>
      <c r="BSZ560" s="3"/>
      <c r="BTA560" s="438"/>
      <c r="BTB560" s="3"/>
      <c r="BTC560" s="578"/>
      <c r="BTD560" s="3"/>
      <c r="BTE560" s="438"/>
      <c r="BTF560" s="3"/>
      <c r="BTG560" s="578"/>
      <c r="BTH560" s="3"/>
      <c r="BTI560" s="438"/>
      <c r="BTJ560" s="3"/>
      <c r="BTK560" s="578"/>
      <c r="BTL560" s="3"/>
      <c r="BTM560" s="438"/>
      <c r="BTN560" s="3"/>
      <c r="BTO560" s="578"/>
      <c r="BTP560" s="3"/>
      <c r="BTQ560" s="438"/>
      <c r="BTR560" s="3"/>
      <c r="BTS560" s="578"/>
      <c r="BTT560" s="3"/>
      <c r="BTU560" s="438"/>
      <c r="BTV560" s="3"/>
      <c r="BTW560" s="578"/>
      <c r="BTX560" s="3"/>
      <c r="BTY560" s="438"/>
      <c r="BTZ560" s="3"/>
      <c r="BUA560" s="578"/>
      <c r="BUB560" s="3"/>
      <c r="BUC560" s="438"/>
      <c r="BUD560" s="3"/>
      <c r="BUE560" s="578"/>
      <c r="BUF560" s="3"/>
      <c r="BUG560" s="438"/>
      <c r="BUH560" s="3"/>
      <c r="BUI560" s="578"/>
      <c r="BUJ560" s="3"/>
      <c r="BUK560" s="438"/>
      <c r="BUL560" s="3"/>
      <c r="BUM560" s="578"/>
      <c r="BUN560" s="3"/>
      <c r="BUO560" s="438"/>
      <c r="BUP560" s="3"/>
      <c r="BUQ560" s="578"/>
      <c r="BUR560" s="3"/>
      <c r="BUS560" s="438"/>
      <c r="BUT560" s="3"/>
      <c r="BUU560" s="578"/>
      <c r="BUV560" s="3"/>
      <c r="BUW560" s="438"/>
      <c r="BUX560" s="3"/>
      <c r="BUY560" s="578"/>
      <c r="BUZ560" s="3"/>
      <c r="BVA560" s="438"/>
      <c r="BVB560" s="3"/>
      <c r="BVC560" s="578"/>
      <c r="BVD560" s="3"/>
      <c r="BVE560" s="438"/>
      <c r="BVF560" s="3"/>
      <c r="BVG560" s="578"/>
      <c r="BVH560" s="3"/>
      <c r="BVI560" s="438"/>
      <c r="BVJ560" s="3"/>
      <c r="BVK560" s="578"/>
      <c r="BVL560" s="3"/>
      <c r="BVM560" s="438"/>
      <c r="BVN560" s="3"/>
      <c r="BVO560" s="578"/>
      <c r="BVP560" s="3"/>
      <c r="BVQ560" s="438"/>
      <c r="BVR560" s="3"/>
      <c r="BVS560" s="578"/>
      <c r="BVT560" s="3"/>
      <c r="BVU560" s="438"/>
      <c r="BVV560" s="3"/>
      <c r="BVW560" s="578"/>
      <c r="BVX560" s="3"/>
      <c r="BVY560" s="438"/>
      <c r="BVZ560" s="3"/>
      <c r="BWA560" s="578"/>
      <c r="BWB560" s="3"/>
      <c r="BWC560" s="438"/>
      <c r="BWD560" s="3"/>
      <c r="BWE560" s="578"/>
      <c r="BWF560" s="3"/>
      <c r="BWG560" s="438"/>
      <c r="BWH560" s="3"/>
      <c r="BWI560" s="578"/>
      <c r="BWJ560" s="3"/>
      <c r="BWK560" s="438"/>
      <c r="BWL560" s="3"/>
      <c r="BWM560" s="578"/>
      <c r="BWN560" s="3"/>
      <c r="BWO560" s="438"/>
      <c r="BWP560" s="3"/>
      <c r="BWQ560" s="578"/>
      <c r="BWR560" s="3"/>
      <c r="BWS560" s="438"/>
      <c r="BWT560" s="3"/>
      <c r="BWU560" s="578"/>
      <c r="BWV560" s="3"/>
      <c r="BWW560" s="438"/>
      <c r="BWX560" s="3"/>
      <c r="BWY560" s="578"/>
      <c r="BWZ560" s="3"/>
      <c r="BXA560" s="438"/>
      <c r="BXB560" s="3"/>
      <c r="BXC560" s="578"/>
      <c r="BXD560" s="3"/>
      <c r="BXE560" s="438"/>
      <c r="BXF560" s="3"/>
      <c r="BXG560" s="578"/>
      <c r="BXH560" s="3"/>
      <c r="BXI560" s="438"/>
      <c r="BXJ560" s="3"/>
      <c r="BXK560" s="578"/>
      <c r="BXL560" s="3"/>
      <c r="BXM560" s="438"/>
      <c r="BXN560" s="3"/>
      <c r="BXO560" s="578"/>
      <c r="BXP560" s="3"/>
      <c r="BXQ560" s="438"/>
      <c r="BXR560" s="3"/>
      <c r="BXS560" s="578"/>
      <c r="BXT560" s="3"/>
      <c r="BXU560" s="438"/>
      <c r="BXV560" s="3"/>
      <c r="BXW560" s="578"/>
      <c r="BXX560" s="3"/>
      <c r="BXY560" s="438"/>
      <c r="BXZ560" s="3"/>
      <c r="BYA560" s="578"/>
      <c r="BYB560" s="3"/>
      <c r="BYC560" s="438"/>
      <c r="BYD560" s="3"/>
      <c r="BYE560" s="578"/>
      <c r="BYF560" s="3"/>
      <c r="BYG560" s="438"/>
      <c r="BYH560" s="3"/>
      <c r="BYI560" s="578"/>
      <c r="BYJ560" s="3"/>
      <c r="BYK560" s="438"/>
      <c r="BYL560" s="3"/>
      <c r="BYM560" s="578"/>
      <c r="BYN560" s="3"/>
      <c r="BYO560" s="438"/>
      <c r="BYP560" s="3"/>
      <c r="BYQ560" s="578"/>
      <c r="BYR560" s="3"/>
      <c r="BYS560" s="438"/>
      <c r="BYT560" s="3"/>
      <c r="BYU560" s="578"/>
      <c r="BYV560" s="3"/>
      <c r="BYW560" s="438"/>
      <c r="BYX560" s="3"/>
      <c r="BYY560" s="578"/>
      <c r="BYZ560" s="3"/>
      <c r="BZA560" s="438"/>
      <c r="BZB560" s="3"/>
      <c r="BZC560" s="578"/>
      <c r="BZD560" s="3"/>
      <c r="BZE560" s="438"/>
      <c r="BZF560" s="3"/>
      <c r="BZG560" s="578"/>
      <c r="BZH560" s="3"/>
      <c r="BZI560" s="438"/>
      <c r="BZJ560" s="3"/>
      <c r="BZK560" s="578"/>
      <c r="BZL560" s="3"/>
      <c r="BZM560" s="438"/>
      <c r="BZN560" s="3"/>
      <c r="BZO560" s="578"/>
      <c r="BZP560" s="3"/>
      <c r="BZQ560" s="438"/>
      <c r="BZR560" s="3"/>
      <c r="BZS560" s="578"/>
      <c r="BZT560" s="3"/>
      <c r="BZU560" s="438"/>
      <c r="BZV560" s="3"/>
      <c r="BZW560" s="578"/>
      <c r="BZX560" s="3"/>
      <c r="BZY560" s="438"/>
      <c r="BZZ560" s="3"/>
      <c r="CAA560" s="578"/>
      <c r="CAB560" s="3"/>
      <c r="CAC560" s="438"/>
      <c r="CAD560" s="3"/>
      <c r="CAE560" s="578"/>
      <c r="CAF560" s="3"/>
      <c r="CAG560" s="438"/>
      <c r="CAH560" s="3"/>
      <c r="CAI560" s="578"/>
      <c r="CAJ560" s="3"/>
      <c r="CAK560" s="438"/>
      <c r="CAL560" s="3"/>
      <c r="CAM560" s="578"/>
      <c r="CAN560" s="3"/>
      <c r="CAO560" s="438"/>
      <c r="CAP560" s="3"/>
      <c r="CAQ560" s="578"/>
      <c r="CAR560" s="3"/>
      <c r="CAS560" s="438"/>
      <c r="CAT560" s="3"/>
      <c r="CAU560" s="578"/>
      <c r="CAV560" s="3"/>
      <c r="CAW560" s="438"/>
      <c r="CAX560" s="3"/>
      <c r="CAY560" s="578"/>
      <c r="CAZ560" s="3"/>
      <c r="CBA560" s="438"/>
      <c r="CBB560" s="3"/>
      <c r="CBC560" s="578"/>
      <c r="CBD560" s="3"/>
      <c r="CBE560" s="438"/>
      <c r="CBF560" s="3"/>
      <c r="CBG560" s="578"/>
      <c r="CBH560" s="3"/>
      <c r="CBI560" s="438"/>
      <c r="CBJ560" s="3"/>
      <c r="CBK560" s="578"/>
      <c r="CBL560" s="3"/>
      <c r="CBM560" s="438"/>
      <c r="CBN560" s="3"/>
      <c r="CBO560" s="578"/>
      <c r="CBP560" s="3"/>
      <c r="CBQ560" s="438"/>
      <c r="CBR560" s="3"/>
      <c r="CBS560" s="578"/>
      <c r="CBT560" s="3"/>
      <c r="CBU560" s="438"/>
      <c r="CBV560" s="3"/>
      <c r="CBW560" s="578"/>
      <c r="CBX560" s="3"/>
      <c r="CBY560" s="438"/>
      <c r="CBZ560" s="3"/>
      <c r="CCA560" s="578"/>
      <c r="CCB560" s="3"/>
      <c r="CCC560" s="438"/>
      <c r="CCD560" s="3"/>
      <c r="CCE560" s="578"/>
      <c r="CCF560" s="3"/>
      <c r="CCG560" s="438"/>
      <c r="CCH560" s="3"/>
      <c r="CCI560" s="578"/>
      <c r="CCJ560" s="3"/>
      <c r="CCK560" s="438"/>
      <c r="CCL560" s="3"/>
      <c r="CCM560" s="578"/>
      <c r="CCN560" s="3"/>
      <c r="CCO560" s="438"/>
      <c r="CCP560" s="3"/>
      <c r="CCQ560" s="578"/>
      <c r="CCR560" s="3"/>
      <c r="CCS560" s="438"/>
      <c r="CCT560" s="3"/>
      <c r="CCU560" s="578"/>
      <c r="CCV560" s="3"/>
      <c r="CCW560" s="438"/>
      <c r="CCX560" s="3"/>
      <c r="CCY560" s="578"/>
      <c r="CCZ560" s="3"/>
      <c r="CDA560" s="438"/>
      <c r="CDB560" s="3"/>
      <c r="CDC560" s="578"/>
      <c r="CDD560" s="3"/>
      <c r="CDE560" s="438"/>
      <c r="CDF560" s="3"/>
      <c r="CDG560" s="578"/>
      <c r="CDH560" s="3"/>
      <c r="CDI560" s="438"/>
      <c r="CDJ560" s="3"/>
      <c r="CDK560" s="578"/>
      <c r="CDL560" s="3"/>
      <c r="CDM560" s="438"/>
      <c r="CDN560" s="3"/>
      <c r="CDO560" s="578"/>
      <c r="CDP560" s="3"/>
      <c r="CDQ560" s="438"/>
      <c r="CDR560" s="3"/>
      <c r="CDS560" s="578"/>
      <c r="CDT560" s="3"/>
      <c r="CDU560" s="438"/>
      <c r="CDV560" s="3"/>
      <c r="CDW560" s="578"/>
      <c r="CDX560" s="3"/>
      <c r="CDY560" s="438"/>
      <c r="CDZ560" s="3"/>
      <c r="CEA560" s="578"/>
      <c r="CEB560" s="3"/>
      <c r="CEC560" s="438"/>
      <c r="CED560" s="3"/>
      <c r="CEE560" s="578"/>
      <c r="CEF560" s="3"/>
      <c r="CEG560" s="438"/>
      <c r="CEH560" s="3"/>
      <c r="CEI560" s="578"/>
      <c r="CEJ560" s="3"/>
      <c r="CEK560" s="438"/>
      <c r="CEL560" s="3"/>
      <c r="CEM560" s="578"/>
      <c r="CEN560" s="3"/>
      <c r="CEO560" s="438"/>
      <c r="CEP560" s="3"/>
      <c r="CEQ560" s="578"/>
      <c r="CER560" s="3"/>
      <c r="CES560" s="438"/>
      <c r="CET560" s="3"/>
      <c r="CEU560" s="578"/>
      <c r="CEV560" s="3"/>
      <c r="CEW560" s="438"/>
      <c r="CEX560" s="3"/>
      <c r="CEY560" s="578"/>
      <c r="CEZ560" s="3"/>
      <c r="CFA560" s="438"/>
      <c r="CFB560" s="3"/>
      <c r="CFC560" s="578"/>
      <c r="CFD560" s="3"/>
      <c r="CFE560" s="438"/>
      <c r="CFF560" s="3"/>
      <c r="CFG560" s="578"/>
      <c r="CFH560" s="3"/>
      <c r="CFI560" s="438"/>
      <c r="CFJ560" s="3"/>
      <c r="CFK560" s="578"/>
      <c r="CFL560" s="3"/>
      <c r="CFM560" s="438"/>
      <c r="CFN560" s="3"/>
      <c r="CFO560" s="578"/>
      <c r="CFP560" s="3"/>
      <c r="CFQ560" s="438"/>
      <c r="CFR560" s="3"/>
      <c r="CFS560" s="578"/>
      <c r="CFT560" s="3"/>
      <c r="CFU560" s="438"/>
      <c r="CFV560" s="3"/>
      <c r="CFW560" s="578"/>
      <c r="CFX560" s="3"/>
      <c r="CFY560" s="438"/>
      <c r="CFZ560" s="3"/>
      <c r="CGA560" s="578"/>
      <c r="CGB560" s="3"/>
      <c r="CGC560" s="438"/>
      <c r="CGD560" s="3"/>
      <c r="CGE560" s="578"/>
      <c r="CGF560" s="3"/>
      <c r="CGG560" s="438"/>
      <c r="CGH560" s="3"/>
      <c r="CGI560" s="578"/>
      <c r="CGJ560" s="3"/>
      <c r="CGK560" s="438"/>
      <c r="CGL560" s="3"/>
      <c r="CGM560" s="578"/>
      <c r="CGN560" s="3"/>
      <c r="CGO560" s="438"/>
      <c r="CGP560" s="3"/>
      <c r="CGQ560" s="578"/>
      <c r="CGR560" s="3"/>
      <c r="CGS560" s="438"/>
      <c r="CGT560" s="3"/>
      <c r="CGU560" s="578"/>
      <c r="CGV560" s="3"/>
      <c r="CGW560" s="438"/>
      <c r="CGX560" s="3"/>
      <c r="CGY560" s="578"/>
      <c r="CGZ560" s="3"/>
      <c r="CHA560" s="438"/>
      <c r="CHB560" s="3"/>
      <c r="CHC560" s="578"/>
      <c r="CHD560" s="3"/>
      <c r="CHE560" s="438"/>
      <c r="CHF560" s="3"/>
      <c r="CHG560" s="578"/>
      <c r="CHH560" s="3"/>
      <c r="CHI560" s="438"/>
      <c r="CHJ560" s="3"/>
      <c r="CHK560" s="578"/>
      <c r="CHL560" s="3"/>
      <c r="CHM560" s="438"/>
      <c r="CHN560" s="3"/>
      <c r="CHO560" s="578"/>
      <c r="CHP560" s="3"/>
      <c r="CHQ560" s="438"/>
      <c r="CHR560" s="3"/>
      <c r="CHS560" s="578"/>
      <c r="CHT560" s="3"/>
      <c r="CHU560" s="438"/>
      <c r="CHV560" s="3"/>
      <c r="CHW560" s="578"/>
      <c r="CHX560" s="3"/>
      <c r="CHY560" s="438"/>
      <c r="CHZ560" s="3"/>
      <c r="CIA560" s="578"/>
      <c r="CIB560" s="3"/>
      <c r="CIC560" s="438"/>
      <c r="CID560" s="3"/>
      <c r="CIE560" s="578"/>
      <c r="CIF560" s="3"/>
      <c r="CIG560" s="438"/>
      <c r="CIH560" s="3"/>
      <c r="CII560" s="578"/>
      <c r="CIJ560" s="3"/>
      <c r="CIK560" s="438"/>
      <c r="CIL560" s="3"/>
      <c r="CIM560" s="578"/>
      <c r="CIN560" s="3"/>
      <c r="CIO560" s="438"/>
      <c r="CIP560" s="3"/>
      <c r="CIQ560" s="578"/>
      <c r="CIR560" s="3"/>
      <c r="CIS560" s="438"/>
      <c r="CIT560" s="3"/>
      <c r="CIU560" s="578"/>
      <c r="CIV560" s="3"/>
      <c r="CIW560" s="438"/>
      <c r="CIX560" s="3"/>
      <c r="CIY560" s="578"/>
      <c r="CIZ560" s="3"/>
      <c r="CJA560" s="438"/>
      <c r="CJB560" s="3"/>
      <c r="CJC560" s="578"/>
      <c r="CJD560" s="3"/>
      <c r="CJE560" s="438"/>
      <c r="CJF560" s="3"/>
      <c r="CJG560" s="578"/>
      <c r="CJH560" s="3"/>
      <c r="CJI560" s="438"/>
      <c r="CJJ560" s="3"/>
      <c r="CJK560" s="578"/>
      <c r="CJL560" s="3"/>
      <c r="CJM560" s="438"/>
      <c r="CJN560" s="3"/>
      <c r="CJO560" s="578"/>
      <c r="CJP560" s="3"/>
      <c r="CJQ560" s="438"/>
      <c r="CJR560" s="3"/>
      <c r="CJS560" s="578"/>
      <c r="CJT560" s="3"/>
      <c r="CJU560" s="438"/>
      <c r="CJV560" s="3"/>
      <c r="CJW560" s="578"/>
      <c r="CJX560" s="3"/>
      <c r="CJY560" s="438"/>
      <c r="CJZ560" s="3"/>
      <c r="CKA560" s="578"/>
      <c r="CKB560" s="3"/>
      <c r="CKC560" s="438"/>
      <c r="CKD560" s="3"/>
      <c r="CKE560" s="578"/>
      <c r="CKF560" s="3"/>
      <c r="CKG560" s="438"/>
      <c r="CKH560" s="3"/>
      <c r="CKI560" s="578"/>
      <c r="CKJ560" s="3"/>
      <c r="CKK560" s="438"/>
      <c r="CKL560" s="3"/>
      <c r="CKM560" s="578"/>
      <c r="CKN560" s="3"/>
      <c r="CKO560" s="438"/>
      <c r="CKP560" s="3"/>
      <c r="CKQ560" s="578"/>
      <c r="CKR560" s="3"/>
      <c r="CKS560" s="438"/>
      <c r="CKT560" s="3"/>
      <c r="CKU560" s="578"/>
      <c r="CKV560" s="3"/>
      <c r="CKW560" s="438"/>
      <c r="CKX560" s="3"/>
      <c r="CKY560" s="578"/>
      <c r="CKZ560" s="3"/>
      <c r="CLA560" s="438"/>
      <c r="CLB560" s="3"/>
      <c r="CLC560" s="578"/>
      <c r="CLD560" s="3"/>
      <c r="CLE560" s="438"/>
      <c r="CLF560" s="3"/>
      <c r="CLG560" s="578"/>
      <c r="CLH560" s="3"/>
      <c r="CLI560" s="438"/>
      <c r="CLJ560" s="3"/>
      <c r="CLK560" s="578"/>
      <c r="CLL560" s="3"/>
      <c r="CLM560" s="438"/>
      <c r="CLN560" s="3"/>
      <c r="CLO560" s="578"/>
      <c r="CLP560" s="3"/>
      <c r="CLQ560" s="438"/>
      <c r="CLR560" s="3"/>
      <c r="CLS560" s="578"/>
      <c r="CLT560" s="3"/>
      <c r="CLU560" s="438"/>
      <c r="CLV560" s="3"/>
      <c r="CLW560" s="578"/>
      <c r="CLX560" s="3"/>
      <c r="CLY560" s="438"/>
      <c r="CLZ560" s="3"/>
      <c r="CMA560" s="578"/>
      <c r="CMB560" s="3"/>
      <c r="CMC560" s="438"/>
      <c r="CMD560" s="3"/>
      <c r="CME560" s="578"/>
      <c r="CMF560" s="3"/>
      <c r="CMG560" s="438"/>
      <c r="CMH560" s="3"/>
      <c r="CMI560" s="578"/>
      <c r="CMJ560" s="3"/>
      <c r="CMK560" s="438"/>
      <c r="CML560" s="3"/>
      <c r="CMM560" s="578"/>
      <c r="CMN560" s="3"/>
      <c r="CMO560" s="438"/>
      <c r="CMP560" s="3"/>
      <c r="CMQ560" s="578"/>
      <c r="CMR560" s="3"/>
      <c r="CMS560" s="438"/>
      <c r="CMT560" s="3"/>
      <c r="CMU560" s="578"/>
      <c r="CMV560" s="3"/>
      <c r="CMW560" s="438"/>
      <c r="CMX560" s="3"/>
      <c r="CMY560" s="578"/>
      <c r="CMZ560" s="3"/>
      <c r="CNA560" s="438"/>
      <c r="CNB560" s="3"/>
      <c r="CNC560" s="578"/>
      <c r="CND560" s="3"/>
      <c r="CNE560" s="438"/>
      <c r="CNF560" s="3"/>
      <c r="CNG560" s="578"/>
      <c r="CNH560" s="3"/>
      <c r="CNI560" s="438"/>
      <c r="CNJ560" s="3"/>
      <c r="CNK560" s="578"/>
      <c r="CNL560" s="3"/>
      <c r="CNM560" s="438"/>
      <c r="CNN560" s="3"/>
      <c r="CNO560" s="578"/>
      <c r="CNP560" s="3"/>
      <c r="CNQ560" s="438"/>
      <c r="CNR560" s="3"/>
      <c r="CNS560" s="578"/>
      <c r="CNT560" s="3"/>
      <c r="CNU560" s="438"/>
      <c r="CNV560" s="3"/>
      <c r="CNW560" s="578"/>
      <c r="CNX560" s="3"/>
      <c r="CNY560" s="438"/>
      <c r="CNZ560" s="3"/>
      <c r="COA560" s="578"/>
      <c r="COB560" s="3"/>
      <c r="COC560" s="438"/>
      <c r="COD560" s="3"/>
      <c r="COE560" s="578"/>
      <c r="COF560" s="3"/>
      <c r="COG560" s="438"/>
      <c r="COH560" s="3"/>
      <c r="COI560" s="578"/>
      <c r="COJ560" s="3"/>
      <c r="COK560" s="438"/>
      <c r="COL560" s="3"/>
      <c r="COM560" s="578"/>
      <c r="CON560" s="3"/>
      <c r="COO560" s="438"/>
      <c r="COP560" s="3"/>
      <c r="COQ560" s="578"/>
      <c r="COR560" s="3"/>
      <c r="COS560" s="438"/>
      <c r="COT560" s="3"/>
      <c r="COU560" s="578"/>
      <c r="COV560" s="3"/>
      <c r="COW560" s="438"/>
      <c r="COX560" s="3"/>
      <c r="COY560" s="578"/>
      <c r="COZ560" s="3"/>
      <c r="CPA560" s="438"/>
      <c r="CPB560" s="3"/>
      <c r="CPC560" s="578"/>
      <c r="CPD560" s="3"/>
      <c r="CPE560" s="438"/>
      <c r="CPF560" s="3"/>
      <c r="CPG560" s="578"/>
      <c r="CPH560" s="3"/>
      <c r="CPI560" s="438"/>
      <c r="CPJ560" s="3"/>
      <c r="CPK560" s="578"/>
      <c r="CPL560" s="3"/>
      <c r="CPM560" s="438"/>
      <c r="CPN560" s="3"/>
      <c r="CPO560" s="578"/>
      <c r="CPP560" s="3"/>
      <c r="CPQ560" s="438"/>
      <c r="CPR560" s="3"/>
      <c r="CPS560" s="578"/>
      <c r="CPT560" s="3"/>
      <c r="CPU560" s="438"/>
      <c r="CPV560" s="3"/>
      <c r="CPW560" s="578"/>
      <c r="CPX560" s="3"/>
      <c r="CPY560" s="438"/>
      <c r="CPZ560" s="3"/>
      <c r="CQA560" s="578"/>
      <c r="CQB560" s="3"/>
      <c r="CQC560" s="438"/>
      <c r="CQD560" s="3"/>
      <c r="CQE560" s="578"/>
      <c r="CQF560" s="3"/>
      <c r="CQG560" s="438"/>
      <c r="CQH560" s="3"/>
      <c r="CQI560" s="578"/>
      <c r="CQJ560" s="3"/>
      <c r="CQK560" s="438"/>
      <c r="CQL560" s="3"/>
      <c r="CQM560" s="578"/>
      <c r="CQN560" s="3"/>
      <c r="CQO560" s="438"/>
      <c r="CQP560" s="3"/>
      <c r="CQQ560" s="578"/>
      <c r="CQR560" s="3"/>
      <c r="CQS560" s="438"/>
      <c r="CQT560" s="3"/>
      <c r="CQU560" s="578"/>
      <c r="CQV560" s="3"/>
      <c r="CQW560" s="438"/>
      <c r="CQX560" s="3"/>
      <c r="CQY560" s="578"/>
      <c r="CQZ560" s="3"/>
      <c r="CRA560" s="438"/>
      <c r="CRB560" s="3"/>
      <c r="CRC560" s="578"/>
      <c r="CRD560" s="3"/>
      <c r="CRE560" s="438"/>
      <c r="CRF560" s="3"/>
      <c r="CRG560" s="578"/>
      <c r="CRH560" s="3"/>
      <c r="CRI560" s="438"/>
      <c r="CRJ560" s="3"/>
      <c r="CRK560" s="578"/>
      <c r="CRL560" s="3"/>
      <c r="CRM560" s="438"/>
      <c r="CRN560" s="3"/>
      <c r="CRO560" s="578"/>
      <c r="CRP560" s="3"/>
      <c r="CRQ560" s="438"/>
      <c r="CRR560" s="3"/>
      <c r="CRS560" s="578"/>
      <c r="CRT560" s="3"/>
      <c r="CRU560" s="438"/>
      <c r="CRV560" s="3"/>
      <c r="CRW560" s="578"/>
      <c r="CRX560" s="3"/>
      <c r="CRY560" s="438"/>
      <c r="CRZ560" s="3"/>
      <c r="CSA560" s="578"/>
      <c r="CSB560" s="3"/>
      <c r="CSC560" s="438"/>
      <c r="CSD560" s="3"/>
      <c r="CSE560" s="578"/>
      <c r="CSF560" s="3"/>
      <c r="CSG560" s="438"/>
      <c r="CSH560" s="3"/>
      <c r="CSI560" s="578"/>
      <c r="CSJ560" s="3"/>
      <c r="CSK560" s="438"/>
      <c r="CSL560" s="3"/>
      <c r="CSM560" s="578"/>
      <c r="CSN560" s="3"/>
      <c r="CSO560" s="438"/>
      <c r="CSP560" s="3"/>
      <c r="CSQ560" s="578"/>
      <c r="CSR560" s="3"/>
      <c r="CSS560" s="438"/>
      <c r="CST560" s="3"/>
      <c r="CSU560" s="578"/>
      <c r="CSV560" s="3"/>
      <c r="CSW560" s="438"/>
      <c r="CSX560" s="3"/>
      <c r="CSY560" s="578"/>
      <c r="CSZ560" s="3"/>
      <c r="CTA560" s="438"/>
      <c r="CTB560" s="3"/>
      <c r="CTC560" s="578"/>
      <c r="CTD560" s="3"/>
      <c r="CTE560" s="438"/>
      <c r="CTF560" s="3"/>
      <c r="CTG560" s="578"/>
      <c r="CTH560" s="3"/>
      <c r="CTI560" s="438"/>
      <c r="CTJ560" s="3"/>
      <c r="CTK560" s="578"/>
      <c r="CTL560" s="3"/>
      <c r="CTM560" s="438"/>
      <c r="CTN560" s="3"/>
      <c r="CTO560" s="578"/>
      <c r="CTP560" s="3"/>
      <c r="CTQ560" s="438"/>
      <c r="CTR560" s="3"/>
      <c r="CTS560" s="578"/>
      <c r="CTT560" s="3"/>
      <c r="CTU560" s="438"/>
      <c r="CTV560" s="3"/>
      <c r="CTW560" s="578"/>
      <c r="CTX560" s="3"/>
      <c r="CTY560" s="438"/>
      <c r="CTZ560" s="3"/>
      <c r="CUA560" s="578"/>
      <c r="CUB560" s="3"/>
      <c r="CUC560" s="438"/>
      <c r="CUD560" s="3"/>
      <c r="CUE560" s="578"/>
      <c r="CUF560" s="3"/>
      <c r="CUG560" s="438"/>
      <c r="CUH560" s="3"/>
      <c r="CUI560" s="578"/>
      <c r="CUJ560" s="3"/>
      <c r="CUK560" s="438"/>
      <c r="CUL560" s="3"/>
      <c r="CUM560" s="578"/>
      <c r="CUN560" s="3"/>
      <c r="CUO560" s="438"/>
      <c r="CUP560" s="3"/>
      <c r="CUQ560" s="578"/>
      <c r="CUR560" s="3"/>
      <c r="CUS560" s="438"/>
      <c r="CUT560" s="3"/>
      <c r="CUU560" s="578"/>
      <c r="CUV560" s="3"/>
      <c r="CUW560" s="438"/>
      <c r="CUX560" s="3"/>
      <c r="CUY560" s="578"/>
      <c r="CUZ560" s="3"/>
      <c r="CVA560" s="438"/>
      <c r="CVB560" s="3"/>
      <c r="CVC560" s="578"/>
      <c r="CVD560" s="3"/>
      <c r="CVE560" s="438"/>
      <c r="CVF560" s="3"/>
      <c r="CVG560" s="578"/>
      <c r="CVH560" s="3"/>
      <c r="CVI560" s="438"/>
      <c r="CVJ560" s="3"/>
      <c r="CVK560" s="578"/>
      <c r="CVL560" s="3"/>
      <c r="CVM560" s="438"/>
      <c r="CVN560" s="3"/>
      <c r="CVO560" s="578"/>
      <c r="CVP560" s="3"/>
      <c r="CVQ560" s="438"/>
      <c r="CVR560" s="3"/>
      <c r="CVS560" s="578"/>
      <c r="CVT560" s="3"/>
      <c r="CVU560" s="438"/>
      <c r="CVV560" s="3"/>
      <c r="CVW560" s="578"/>
      <c r="CVX560" s="3"/>
      <c r="CVY560" s="438"/>
      <c r="CVZ560" s="3"/>
      <c r="CWA560" s="578"/>
      <c r="CWB560" s="3"/>
      <c r="CWC560" s="438"/>
      <c r="CWD560" s="3"/>
      <c r="CWE560" s="578"/>
      <c r="CWF560" s="3"/>
      <c r="CWG560" s="438"/>
      <c r="CWH560" s="3"/>
      <c r="CWI560" s="578"/>
      <c r="CWJ560" s="3"/>
      <c r="CWK560" s="438"/>
      <c r="CWL560" s="3"/>
      <c r="CWM560" s="578"/>
      <c r="CWN560" s="3"/>
      <c r="CWO560" s="438"/>
      <c r="CWP560" s="3"/>
      <c r="CWQ560" s="578"/>
      <c r="CWR560" s="3"/>
      <c r="CWS560" s="438"/>
      <c r="CWT560" s="3"/>
      <c r="CWU560" s="578"/>
      <c r="CWV560" s="3"/>
      <c r="CWW560" s="438"/>
      <c r="CWX560" s="3"/>
      <c r="CWY560" s="578"/>
      <c r="CWZ560" s="3"/>
      <c r="CXA560" s="438"/>
      <c r="CXB560" s="3"/>
      <c r="CXC560" s="578"/>
      <c r="CXD560" s="3"/>
      <c r="CXE560" s="438"/>
      <c r="CXF560" s="3"/>
      <c r="CXG560" s="578"/>
      <c r="CXH560" s="3"/>
      <c r="CXI560" s="438"/>
      <c r="CXJ560" s="3"/>
      <c r="CXK560" s="578"/>
      <c r="CXL560" s="3"/>
      <c r="CXM560" s="438"/>
      <c r="CXN560" s="3"/>
      <c r="CXO560" s="578"/>
      <c r="CXP560" s="3"/>
      <c r="CXQ560" s="438"/>
      <c r="CXR560" s="3"/>
      <c r="CXS560" s="578"/>
      <c r="CXT560" s="3"/>
      <c r="CXU560" s="438"/>
      <c r="CXV560" s="3"/>
      <c r="CXW560" s="578"/>
      <c r="CXX560" s="3"/>
      <c r="CXY560" s="438"/>
      <c r="CXZ560" s="3"/>
      <c r="CYA560" s="578"/>
      <c r="CYB560" s="3"/>
      <c r="CYC560" s="438"/>
      <c r="CYD560" s="3"/>
      <c r="CYE560" s="578"/>
      <c r="CYF560" s="3"/>
      <c r="CYG560" s="438"/>
      <c r="CYH560" s="3"/>
      <c r="CYI560" s="578"/>
      <c r="CYJ560" s="3"/>
      <c r="CYK560" s="438"/>
      <c r="CYL560" s="3"/>
      <c r="CYM560" s="578"/>
      <c r="CYN560" s="3"/>
      <c r="CYO560" s="438"/>
      <c r="CYP560" s="3"/>
      <c r="CYQ560" s="578"/>
      <c r="CYR560" s="3"/>
      <c r="CYS560" s="438"/>
      <c r="CYT560" s="3"/>
      <c r="CYU560" s="578"/>
      <c r="CYV560" s="3"/>
      <c r="CYW560" s="438"/>
      <c r="CYX560" s="3"/>
      <c r="CYY560" s="578"/>
      <c r="CYZ560" s="3"/>
      <c r="CZA560" s="438"/>
      <c r="CZB560" s="3"/>
      <c r="CZC560" s="578"/>
      <c r="CZD560" s="3"/>
      <c r="CZE560" s="438"/>
      <c r="CZF560" s="3"/>
      <c r="CZG560" s="578"/>
      <c r="CZH560" s="3"/>
      <c r="CZI560" s="438"/>
      <c r="CZJ560" s="3"/>
      <c r="CZK560" s="578"/>
      <c r="CZL560" s="3"/>
      <c r="CZM560" s="438"/>
      <c r="CZN560" s="3"/>
      <c r="CZO560" s="578"/>
      <c r="CZP560" s="3"/>
      <c r="CZQ560" s="438"/>
      <c r="CZR560" s="3"/>
      <c r="CZS560" s="578"/>
      <c r="CZT560" s="3"/>
      <c r="CZU560" s="438"/>
      <c r="CZV560" s="3"/>
      <c r="CZW560" s="578"/>
      <c r="CZX560" s="3"/>
      <c r="CZY560" s="438"/>
      <c r="CZZ560" s="3"/>
      <c r="DAA560" s="578"/>
      <c r="DAB560" s="3"/>
      <c r="DAC560" s="438"/>
      <c r="DAD560" s="3"/>
      <c r="DAE560" s="578"/>
      <c r="DAF560" s="3"/>
      <c r="DAG560" s="438"/>
      <c r="DAH560" s="3"/>
      <c r="DAI560" s="578"/>
      <c r="DAJ560" s="3"/>
      <c r="DAK560" s="438"/>
      <c r="DAL560" s="3"/>
      <c r="DAM560" s="578"/>
      <c r="DAN560" s="3"/>
      <c r="DAO560" s="438"/>
      <c r="DAP560" s="3"/>
      <c r="DAQ560" s="578"/>
      <c r="DAR560" s="3"/>
      <c r="DAS560" s="438"/>
      <c r="DAT560" s="3"/>
      <c r="DAU560" s="578"/>
      <c r="DAV560" s="3"/>
      <c r="DAW560" s="438"/>
      <c r="DAX560" s="3"/>
      <c r="DAY560" s="578"/>
      <c r="DAZ560" s="3"/>
      <c r="DBA560" s="438"/>
      <c r="DBB560" s="3"/>
      <c r="DBC560" s="578"/>
      <c r="DBD560" s="3"/>
      <c r="DBE560" s="438"/>
      <c r="DBF560" s="3"/>
      <c r="DBG560" s="578"/>
      <c r="DBH560" s="3"/>
      <c r="DBI560" s="438"/>
      <c r="DBJ560" s="3"/>
      <c r="DBK560" s="578"/>
      <c r="DBL560" s="3"/>
      <c r="DBM560" s="438"/>
      <c r="DBN560" s="3"/>
      <c r="DBO560" s="578"/>
      <c r="DBP560" s="3"/>
      <c r="DBQ560" s="438"/>
      <c r="DBR560" s="3"/>
      <c r="DBS560" s="578"/>
      <c r="DBT560" s="3"/>
      <c r="DBU560" s="438"/>
      <c r="DBV560" s="3"/>
      <c r="DBW560" s="578"/>
      <c r="DBX560" s="3"/>
      <c r="DBY560" s="438"/>
      <c r="DBZ560" s="3"/>
      <c r="DCA560" s="578"/>
      <c r="DCB560" s="3"/>
      <c r="DCC560" s="438"/>
      <c r="DCD560" s="3"/>
      <c r="DCE560" s="578"/>
      <c r="DCF560" s="3"/>
      <c r="DCG560" s="438"/>
      <c r="DCH560" s="3"/>
      <c r="DCI560" s="578"/>
      <c r="DCJ560" s="3"/>
      <c r="DCK560" s="438"/>
      <c r="DCL560" s="3"/>
      <c r="DCM560" s="578"/>
      <c r="DCN560" s="3"/>
      <c r="DCO560" s="438"/>
      <c r="DCP560" s="3"/>
      <c r="DCQ560" s="578"/>
      <c r="DCR560" s="3"/>
      <c r="DCS560" s="438"/>
      <c r="DCT560" s="3"/>
      <c r="DCU560" s="578"/>
      <c r="DCV560" s="3"/>
      <c r="DCW560" s="438"/>
      <c r="DCX560" s="3"/>
      <c r="DCY560" s="578"/>
      <c r="DCZ560" s="3"/>
      <c r="DDA560" s="438"/>
      <c r="DDB560" s="3"/>
      <c r="DDC560" s="578"/>
      <c r="DDD560" s="3"/>
      <c r="DDE560" s="438"/>
      <c r="DDF560" s="3"/>
      <c r="DDG560" s="578"/>
      <c r="DDH560" s="3"/>
      <c r="DDI560" s="438"/>
      <c r="DDJ560" s="3"/>
      <c r="DDK560" s="578"/>
      <c r="DDL560" s="3"/>
      <c r="DDM560" s="438"/>
      <c r="DDN560" s="3"/>
      <c r="DDO560" s="578"/>
      <c r="DDP560" s="3"/>
      <c r="DDQ560" s="438"/>
      <c r="DDR560" s="3"/>
      <c r="DDS560" s="578"/>
      <c r="DDT560" s="3"/>
      <c r="DDU560" s="438"/>
      <c r="DDV560" s="3"/>
      <c r="DDW560" s="578"/>
      <c r="DDX560" s="3"/>
      <c r="DDY560" s="438"/>
      <c r="DDZ560" s="3"/>
      <c r="DEA560" s="578"/>
      <c r="DEB560" s="3"/>
      <c r="DEC560" s="438"/>
      <c r="DED560" s="3"/>
      <c r="DEE560" s="578"/>
      <c r="DEF560" s="3"/>
      <c r="DEG560" s="438"/>
      <c r="DEH560" s="3"/>
      <c r="DEI560" s="578"/>
      <c r="DEJ560" s="3"/>
      <c r="DEK560" s="438"/>
      <c r="DEL560" s="3"/>
      <c r="DEM560" s="578"/>
      <c r="DEN560" s="3"/>
      <c r="DEO560" s="438"/>
      <c r="DEP560" s="3"/>
      <c r="DEQ560" s="578"/>
      <c r="DER560" s="3"/>
      <c r="DES560" s="438"/>
      <c r="DET560" s="3"/>
      <c r="DEU560" s="578"/>
      <c r="DEV560" s="3"/>
      <c r="DEW560" s="438"/>
      <c r="DEX560" s="3"/>
      <c r="DEY560" s="578"/>
      <c r="DEZ560" s="3"/>
      <c r="DFA560" s="438"/>
      <c r="DFB560" s="3"/>
      <c r="DFC560" s="578"/>
      <c r="DFD560" s="3"/>
      <c r="DFE560" s="438"/>
      <c r="DFF560" s="3"/>
      <c r="DFG560" s="578"/>
      <c r="DFH560" s="3"/>
      <c r="DFI560" s="438"/>
      <c r="DFJ560" s="3"/>
      <c r="DFK560" s="578"/>
      <c r="DFL560" s="3"/>
      <c r="DFM560" s="438"/>
      <c r="DFN560" s="3"/>
      <c r="DFO560" s="578"/>
      <c r="DFP560" s="3"/>
      <c r="DFQ560" s="438"/>
      <c r="DFR560" s="3"/>
      <c r="DFS560" s="578"/>
      <c r="DFT560" s="3"/>
      <c r="DFU560" s="438"/>
      <c r="DFV560" s="3"/>
      <c r="DFW560" s="578"/>
      <c r="DFX560" s="3"/>
      <c r="DFY560" s="438"/>
      <c r="DFZ560" s="3"/>
      <c r="DGA560" s="578"/>
      <c r="DGB560" s="3"/>
      <c r="DGC560" s="438"/>
      <c r="DGD560" s="3"/>
      <c r="DGE560" s="578"/>
      <c r="DGF560" s="3"/>
      <c r="DGG560" s="438"/>
      <c r="DGH560" s="3"/>
      <c r="DGI560" s="578"/>
      <c r="DGJ560" s="3"/>
      <c r="DGK560" s="438"/>
      <c r="DGL560" s="3"/>
      <c r="DGM560" s="578"/>
      <c r="DGN560" s="3"/>
      <c r="DGO560" s="438"/>
      <c r="DGP560" s="3"/>
      <c r="DGQ560" s="578"/>
      <c r="DGR560" s="3"/>
      <c r="DGS560" s="438"/>
      <c r="DGT560" s="3"/>
      <c r="DGU560" s="578"/>
      <c r="DGV560" s="3"/>
      <c r="DGW560" s="438"/>
      <c r="DGX560" s="3"/>
      <c r="DGY560" s="578"/>
      <c r="DGZ560" s="3"/>
      <c r="DHA560" s="438"/>
      <c r="DHB560" s="3"/>
      <c r="DHC560" s="578"/>
      <c r="DHD560" s="3"/>
      <c r="DHE560" s="438"/>
      <c r="DHF560" s="3"/>
      <c r="DHG560" s="578"/>
      <c r="DHH560" s="3"/>
      <c r="DHI560" s="438"/>
      <c r="DHJ560" s="3"/>
      <c r="DHK560" s="578"/>
      <c r="DHL560" s="3"/>
      <c r="DHM560" s="438"/>
      <c r="DHN560" s="3"/>
      <c r="DHO560" s="578"/>
      <c r="DHP560" s="3"/>
      <c r="DHQ560" s="438"/>
      <c r="DHR560" s="3"/>
      <c r="DHS560" s="578"/>
      <c r="DHT560" s="3"/>
      <c r="DHU560" s="438"/>
      <c r="DHV560" s="3"/>
      <c r="DHW560" s="578"/>
      <c r="DHX560" s="3"/>
      <c r="DHY560" s="438"/>
      <c r="DHZ560" s="3"/>
      <c r="DIA560" s="578"/>
      <c r="DIB560" s="3"/>
      <c r="DIC560" s="438"/>
      <c r="DID560" s="3"/>
      <c r="DIE560" s="578"/>
      <c r="DIF560" s="3"/>
      <c r="DIG560" s="438"/>
      <c r="DIH560" s="3"/>
      <c r="DII560" s="578"/>
      <c r="DIJ560" s="3"/>
      <c r="DIK560" s="438"/>
      <c r="DIL560" s="3"/>
      <c r="DIM560" s="578"/>
      <c r="DIN560" s="3"/>
      <c r="DIO560" s="438"/>
      <c r="DIP560" s="3"/>
      <c r="DIQ560" s="578"/>
      <c r="DIR560" s="3"/>
      <c r="DIS560" s="438"/>
      <c r="DIT560" s="3"/>
      <c r="DIU560" s="578"/>
      <c r="DIV560" s="3"/>
      <c r="DIW560" s="438"/>
      <c r="DIX560" s="3"/>
      <c r="DIY560" s="578"/>
      <c r="DIZ560" s="3"/>
      <c r="DJA560" s="438"/>
      <c r="DJB560" s="3"/>
      <c r="DJC560" s="578"/>
      <c r="DJD560" s="3"/>
      <c r="DJE560" s="438"/>
      <c r="DJF560" s="3"/>
      <c r="DJG560" s="578"/>
      <c r="DJH560" s="3"/>
      <c r="DJI560" s="438"/>
      <c r="DJJ560" s="3"/>
      <c r="DJK560" s="578"/>
      <c r="DJL560" s="3"/>
      <c r="DJM560" s="438"/>
      <c r="DJN560" s="3"/>
      <c r="DJO560" s="578"/>
      <c r="DJP560" s="3"/>
      <c r="DJQ560" s="438"/>
      <c r="DJR560" s="3"/>
      <c r="DJS560" s="578"/>
      <c r="DJT560" s="3"/>
      <c r="DJU560" s="438"/>
      <c r="DJV560" s="3"/>
      <c r="DJW560" s="578"/>
      <c r="DJX560" s="3"/>
      <c r="DJY560" s="438"/>
      <c r="DJZ560" s="3"/>
      <c r="DKA560" s="578"/>
      <c r="DKB560" s="3"/>
      <c r="DKC560" s="438"/>
      <c r="DKD560" s="3"/>
      <c r="DKE560" s="578"/>
      <c r="DKF560" s="3"/>
      <c r="DKG560" s="438"/>
      <c r="DKH560" s="3"/>
      <c r="DKI560" s="578"/>
      <c r="DKJ560" s="3"/>
      <c r="DKK560" s="438"/>
      <c r="DKL560" s="3"/>
      <c r="DKM560" s="578"/>
      <c r="DKN560" s="3"/>
      <c r="DKO560" s="438"/>
      <c r="DKP560" s="3"/>
      <c r="DKQ560" s="578"/>
      <c r="DKR560" s="3"/>
      <c r="DKS560" s="438"/>
      <c r="DKT560" s="3"/>
      <c r="DKU560" s="578"/>
      <c r="DKV560" s="3"/>
      <c r="DKW560" s="438"/>
      <c r="DKX560" s="3"/>
      <c r="DKY560" s="578"/>
      <c r="DKZ560" s="3"/>
      <c r="DLA560" s="438"/>
      <c r="DLB560" s="3"/>
      <c r="DLC560" s="578"/>
      <c r="DLD560" s="3"/>
      <c r="DLE560" s="438"/>
      <c r="DLF560" s="3"/>
      <c r="DLG560" s="578"/>
      <c r="DLH560" s="3"/>
      <c r="DLI560" s="438"/>
      <c r="DLJ560" s="3"/>
      <c r="DLK560" s="578"/>
      <c r="DLL560" s="3"/>
      <c r="DLM560" s="438"/>
      <c r="DLN560" s="3"/>
      <c r="DLO560" s="578"/>
      <c r="DLP560" s="3"/>
      <c r="DLQ560" s="438"/>
      <c r="DLR560" s="3"/>
      <c r="DLS560" s="578"/>
      <c r="DLT560" s="3"/>
      <c r="DLU560" s="438"/>
      <c r="DLV560" s="3"/>
      <c r="DLW560" s="578"/>
      <c r="DLX560" s="3"/>
      <c r="DLY560" s="438"/>
      <c r="DLZ560" s="3"/>
      <c r="DMA560" s="578"/>
      <c r="DMB560" s="3"/>
      <c r="DMC560" s="438"/>
      <c r="DMD560" s="3"/>
      <c r="DME560" s="578"/>
      <c r="DMF560" s="3"/>
      <c r="DMG560" s="438"/>
      <c r="DMH560" s="3"/>
      <c r="DMI560" s="578"/>
      <c r="DMJ560" s="3"/>
      <c r="DMK560" s="438"/>
      <c r="DML560" s="3"/>
      <c r="DMM560" s="578"/>
      <c r="DMN560" s="3"/>
      <c r="DMO560" s="438"/>
      <c r="DMP560" s="3"/>
      <c r="DMQ560" s="578"/>
      <c r="DMR560" s="3"/>
      <c r="DMS560" s="438"/>
      <c r="DMT560" s="3"/>
      <c r="DMU560" s="578"/>
      <c r="DMV560" s="3"/>
      <c r="DMW560" s="438"/>
      <c r="DMX560" s="3"/>
      <c r="DMY560" s="578"/>
      <c r="DMZ560" s="3"/>
      <c r="DNA560" s="438"/>
      <c r="DNB560" s="3"/>
      <c r="DNC560" s="578"/>
      <c r="DND560" s="3"/>
      <c r="DNE560" s="438"/>
      <c r="DNF560" s="3"/>
      <c r="DNG560" s="578"/>
      <c r="DNH560" s="3"/>
      <c r="DNI560" s="438"/>
      <c r="DNJ560" s="3"/>
      <c r="DNK560" s="578"/>
      <c r="DNL560" s="3"/>
      <c r="DNM560" s="438"/>
      <c r="DNN560" s="3"/>
      <c r="DNO560" s="578"/>
      <c r="DNP560" s="3"/>
      <c r="DNQ560" s="438"/>
      <c r="DNR560" s="3"/>
      <c r="DNS560" s="578"/>
      <c r="DNT560" s="3"/>
      <c r="DNU560" s="438"/>
      <c r="DNV560" s="3"/>
      <c r="DNW560" s="578"/>
      <c r="DNX560" s="3"/>
      <c r="DNY560" s="438"/>
      <c r="DNZ560" s="3"/>
      <c r="DOA560" s="578"/>
      <c r="DOB560" s="3"/>
      <c r="DOC560" s="438"/>
      <c r="DOD560" s="3"/>
      <c r="DOE560" s="578"/>
      <c r="DOF560" s="3"/>
      <c r="DOG560" s="438"/>
      <c r="DOH560" s="3"/>
      <c r="DOI560" s="578"/>
      <c r="DOJ560" s="3"/>
      <c r="DOK560" s="438"/>
      <c r="DOL560" s="3"/>
      <c r="DOM560" s="578"/>
      <c r="DON560" s="3"/>
      <c r="DOO560" s="438"/>
      <c r="DOP560" s="3"/>
      <c r="DOQ560" s="578"/>
      <c r="DOR560" s="3"/>
      <c r="DOS560" s="438"/>
      <c r="DOT560" s="3"/>
      <c r="DOU560" s="578"/>
      <c r="DOV560" s="3"/>
      <c r="DOW560" s="438"/>
      <c r="DOX560" s="3"/>
      <c r="DOY560" s="578"/>
      <c r="DOZ560" s="3"/>
      <c r="DPA560" s="438"/>
      <c r="DPB560" s="3"/>
      <c r="DPC560" s="578"/>
      <c r="DPD560" s="3"/>
      <c r="DPE560" s="438"/>
      <c r="DPF560" s="3"/>
      <c r="DPG560" s="578"/>
      <c r="DPH560" s="3"/>
      <c r="DPI560" s="438"/>
      <c r="DPJ560" s="3"/>
      <c r="DPK560" s="578"/>
      <c r="DPL560" s="3"/>
      <c r="DPM560" s="438"/>
      <c r="DPN560" s="3"/>
      <c r="DPO560" s="578"/>
      <c r="DPP560" s="3"/>
      <c r="DPQ560" s="438"/>
      <c r="DPR560" s="3"/>
      <c r="DPS560" s="578"/>
      <c r="DPT560" s="3"/>
      <c r="DPU560" s="438"/>
      <c r="DPV560" s="3"/>
      <c r="DPW560" s="578"/>
      <c r="DPX560" s="3"/>
      <c r="DPY560" s="438"/>
      <c r="DPZ560" s="3"/>
      <c r="DQA560" s="578"/>
      <c r="DQB560" s="3"/>
      <c r="DQC560" s="438"/>
      <c r="DQD560" s="3"/>
      <c r="DQE560" s="578"/>
      <c r="DQF560" s="3"/>
      <c r="DQG560" s="438"/>
      <c r="DQH560" s="3"/>
      <c r="DQI560" s="578"/>
      <c r="DQJ560" s="3"/>
      <c r="DQK560" s="438"/>
      <c r="DQL560" s="3"/>
      <c r="DQM560" s="578"/>
      <c r="DQN560" s="3"/>
      <c r="DQO560" s="438"/>
      <c r="DQP560" s="3"/>
      <c r="DQQ560" s="578"/>
      <c r="DQR560" s="3"/>
      <c r="DQS560" s="438"/>
      <c r="DQT560" s="3"/>
      <c r="DQU560" s="578"/>
      <c r="DQV560" s="3"/>
      <c r="DQW560" s="438"/>
      <c r="DQX560" s="3"/>
      <c r="DQY560" s="578"/>
      <c r="DQZ560" s="3"/>
      <c r="DRA560" s="438"/>
      <c r="DRB560" s="3"/>
      <c r="DRC560" s="578"/>
      <c r="DRD560" s="3"/>
      <c r="DRE560" s="438"/>
      <c r="DRF560" s="3"/>
      <c r="DRG560" s="578"/>
      <c r="DRH560" s="3"/>
      <c r="DRI560" s="438"/>
      <c r="DRJ560" s="3"/>
      <c r="DRK560" s="578"/>
      <c r="DRL560" s="3"/>
      <c r="DRM560" s="438"/>
      <c r="DRN560" s="3"/>
      <c r="DRO560" s="578"/>
      <c r="DRP560" s="3"/>
      <c r="DRQ560" s="438"/>
      <c r="DRR560" s="3"/>
      <c r="DRS560" s="578"/>
      <c r="DRT560" s="3"/>
      <c r="DRU560" s="438"/>
      <c r="DRV560" s="3"/>
      <c r="DRW560" s="578"/>
      <c r="DRX560" s="3"/>
      <c r="DRY560" s="438"/>
      <c r="DRZ560" s="3"/>
      <c r="DSA560" s="578"/>
      <c r="DSB560" s="3"/>
      <c r="DSC560" s="438"/>
      <c r="DSD560" s="3"/>
      <c r="DSE560" s="578"/>
      <c r="DSF560" s="3"/>
      <c r="DSG560" s="438"/>
      <c r="DSH560" s="3"/>
      <c r="DSI560" s="578"/>
      <c r="DSJ560" s="3"/>
      <c r="DSK560" s="438"/>
      <c r="DSL560" s="3"/>
      <c r="DSM560" s="578"/>
      <c r="DSN560" s="3"/>
      <c r="DSO560" s="438"/>
      <c r="DSP560" s="3"/>
      <c r="DSQ560" s="578"/>
      <c r="DSR560" s="3"/>
      <c r="DSS560" s="438"/>
      <c r="DST560" s="3"/>
      <c r="DSU560" s="578"/>
      <c r="DSV560" s="3"/>
      <c r="DSW560" s="438"/>
      <c r="DSX560" s="3"/>
      <c r="DSY560" s="578"/>
      <c r="DSZ560" s="3"/>
      <c r="DTA560" s="438"/>
      <c r="DTB560" s="3"/>
      <c r="DTC560" s="578"/>
      <c r="DTD560" s="3"/>
      <c r="DTE560" s="438"/>
      <c r="DTF560" s="3"/>
      <c r="DTG560" s="578"/>
      <c r="DTH560" s="3"/>
      <c r="DTI560" s="438"/>
      <c r="DTJ560" s="3"/>
      <c r="DTK560" s="578"/>
      <c r="DTL560" s="3"/>
      <c r="DTM560" s="438"/>
      <c r="DTN560" s="3"/>
      <c r="DTO560" s="578"/>
      <c r="DTP560" s="3"/>
      <c r="DTQ560" s="438"/>
      <c r="DTR560" s="3"/>
      <c r="DTS560" s="578"/>
      <c r="DTT560" s="3"/>
      <c r="DTU560" s="438"/>
      <c r="DTV560" s="3"/>
      <c r="DTW560" s="578"/>
      <c r="DTX560" s="3"/>
      <c r="DTY560" s="438"/>
      <c r="DTZ560" s="3"/>
      <c r="DUA560" s="578"/>
      <c r="DUB560" s="3"/>
      <c r="DUC560" s="438"/>
      <c r="DUD560" s="3"/>
      <c r="DUE560" s="578"/>
      <c r="DUF560" s="3"/>
      <c r="DUG560" s="438"/>
      <c r="DUH560" s="3"/>
      <c r="DUI560" s="578"/>
      <c r="DUJ560" s="3"/>
      <c r="DUK560" s="438"/>
      <c r="DUL560" s="3"/>
      <c r="DUM560" s="578"/>
      <c r="DUN560" s="3"/>
      <c r="DUO560" s="438"/>
      <c r="DUP560" s="3"/>
      <c r="DUQ560" s="578"/>
      <c r="DUR560" s="3"/>
      <c r="DUS560" s="438"/>
      <c r="DUT560" s="3"/>
      <c r="DUU560" s="578"/>
      <c r="DUV560" s="3"/>
      <c r="DUW560" s="438"/>
      <c r="DUX560" s="3"/>
      <c r="DUY560" s="578"/>
      <c r="DUZ560" s="3"/>
      <c r="DVA560" s="438"/>
      <c r="DVB560" s="3"/>
      <c r="DVC560" s="578"/>
      <c r="DVD560" s="3"/>
      <c r="DVE560" s="438"/>
      <c r="DVF560" s="3"/>
      <c r="DVG560" s="578"/>
      <c r="DVH560" s="3"/>
      <c r="DVI560" s="438"/>
      <c r="DVJ560" s="3"/>
      <c r="DVK560" s="578"/>
      <c r="DVL560" s="3"/>
      <c r="DVM560" s="438"/>
      <c r="DVN560" s="3"/>
      <c r="DVO560" s="578"/>
      <c r="DVP560" s="3"/>
      <c r="DVQ560" s="438"/>
      <c r="DVR560" s="3"/>
      <c r="DVS560" s="578"/>
      <c r="DVT560" s="3"/>
      <c r="DVU560" s="438"/>
      <c r="DVV560" s="3"/>
      <c r="DVW560" s="578"/>
      <c r="DVX560" s="3"/>
      <c r="DVY560" s="438"/>
      <c r="DVZ560" s="3"/>
      <c r="DWA560" s="578"/>
      <c r="DWB560" s="3"/>
      <c r="DWC560" s="438"/>
      <c r="DWD560" s="3"/>
      <c r="DWE560" s="578"/>
      <c r="DWF560" s="3"/>
      <c r="DWG560" s="438"/>
      <c r="DWH560" s="3"/>
      <c r="DWI560" s="578"/>
      <c r="DWJ560" s="3"/>
      <c r="DWK560" s="438"/>
      <c r="DWL560" s="3"/>
      <c r="DWM560" s="578"/>
      <c r="DWN560" s="3"/>
      <c r="DWO560" s="438"/>
      <c r="DWP560" s="3"/>
      <c r="DWQ560" s="578"/>
      <c r="DWR560" s="3"/>
      <c r="DWS560" s="438"/>
      <c r="DWT560" s="3"/>
      <c r="DWU560" s="578"/>
      <c r="DWV560" s="3"/>
      <c r="DWW560" s="438"/>
      <c r="DWX560" s="3"/>
      <c r="DWY560" s="578"/>
      <c r="DWZ560" s="3"/>
      <c r="DXA560" s="438"/>
      <c r="DXB560" s="3"/>
      <c r="DXC560" s="578"/>
      <c r="DXD560" s="3"/>
      <c r="DXE560" s="438"/>
      <c r="DXF560" s="3"/>
      <c r="DXG560" s="578"/>
      <c r="DXH560" s="3"/>
      <c r="DXI560" s="438"/>
      <c r="DXJ560" s="3"/>
      <c r="DXK560" s="578"/>
      <c r="DXL560" s="3"/>
      <c r="DXM560" s="438"/>
      <c r="DXN560" s="3"/>
      <c r="DXO560" s="578"/>
      <c r="DXP560" s="3"/>
      <c r="DXQ560" s="438"/>
      <c r="DXR560" s="3"/>
      <c r="DXS560" s="578"/>
      <c r="DXT560" s="3"/>
      <c r="DXU560" s="438"/>
      <c r="DXV560" s="3"/>
      <c r="DXW560" s="578"/>
      <c r="DXX560" s="3"/>
      <c r="DXY560" s="438"/>
      <c r="DXZ560" s="3"/>
      <c r="DYA560" s="578"/>
      <c r="DYB560" s="3"/>
      <c r="DYC560" s="438"/>
      <c r="DYD560" s="3"/>
      <c r="DYE560" s="578"/>
      <c r="DYF560" s="3"/>
      <c r="DYG560" s="438"/>
      <c r="DYH560" s="3"/>
      <c r="DYI560" s="578"/>
      <c r="DYJ560" s="3"/>
      <c r="DYK560" s="438"/>
      <c r="DYL560" s="3"/>
      <c r="DYM560" s="578"/>
      <c r="DYN560" s="3"/>
      <c r="DYO560" s="438"/>
      <c r="DYP560" s="3"/>
      <c r="DYQ560" s="578"/>
      <c r="DYR560" s="3"/>
      <c r="DYS560" s="438"/>
      <c r="DYT560" s="3"/>
      <c r="DYU560" s="578"/>
      <c r="DYV560" s="3"/>
      <c r="DYW560" s="438"/>
      <c r="DYX560" s="3"/>
      <c r="DYY560" s="578"/>
      <c r="DYZ560" s="3"/>
      <c r="DZA560" s="438"/>
      <c r="DZB560" s="3"/>
      <c r="DZC560" s="578"/>
      <c r="DZD560" s="3"/>
      <c r="DZE560" s="438"/>
      <c r="DZF560" s="3"/>
      <c r="DZG560" s="578"/>
      <c r="DZH560" s="3"/>
      <c r="DZI560" s="438"/>
      <c r="DZJ560" s="3"/>
      <c r="DZK560" s="578"/>
      <c r="DZL560" s="3"/>
      <c r="DZM560" s="438"/>
      <c r="DZN560" s="3"/>
      <c r="DZO560" s="578"/>
      <c r="DZP560" s="3"/>
      <c r="DZQ560" s="438"/>
      <c r="DZR560" s="3"/>
      <c r="DZS560" s="578"/>
      <c r="DZT560" s="3"/>
      <c r="DZU560" s="438"/>
      <c r="DZV560" s="3"/>
      <c r="DZW560" s="578"/>
      <c r="DZX560" s="3"/>
      <c r="DZY560" s="438"/>
      <c r="DZZ560" s="3"/>
      <c r="EAA560" s="578"/>
      <c r="EAB560" s="3"/>
      <c r="EAC560" s="438"/>
      <c r="EAD560" s="3"/>
      <c r="EAE560" s="578"/>
      <c r="EAF560" s="3"/>
      <c r="EAG560" s="438"/>
      <c r="EAH560" s="3"/>
      <c r="EAI560" s="578"/>
      <c r="EAJ560" s="3"/>
      <c r="EAK560" s="438"/>
      <c r="EAL560" s="3"/>
      <c r="EAM560" s="578"/>
      <c r="EAN560" s="3"/>
      <c r="EAO560" s="438"/>
      <c r="EAP560" s="3"/>
      <c r="EAQ560" s="578"/>
      <c r="EAR560" s="3"/>
      <c r="EAS560" s="438"/>
      <c r="EAT560" s="3"/>
      <c r="EAU560" s="578"/>
      <c r="EAV560" s="3"/>
      <c r="EAW560" s="438"/>
      <c r="EAX560" s="3"/>
      <c r="EAY560" s="578"/>
      <c r="EAZ560" s="3"/>
      <c r="EBA560" s="438"/>
      <c r="EBB560" s="3"/>
      <c r="EBC560" s="578"/>
      <c r="EBD560" s="3"/>
      <c r="EBE560" s="438"/>
      <c r="EBF560" s="3"/>
      <c r="EBG560" s="578"/>
      <c r="EBH560" s="3"/>
      <c r="EBI560" s="438"/>
      <c r="EBJ560" s="3"/>
      <c r="EBK560" s="578"/>
      <c r="EBL560" s="3"/>
      <c r="EBM560" s="438"/>
      <c r="EBN560" s="3"/>
      <c r="EBO560" s="578"/>
      <c r="EBP560" s="3"/>
      <c r="EBQ560" s="438"/>
      <c r="EBR560" s="3"/>
      <c r="EBS560" s="578"/>
      <c r="EBT560" s="3"/>
      <c r="EBU560" s="438"/>
      <c r="EBV560" s="3"/>
      <c r="EBW560" s="578"/>
      <c r="EBX560" s="3"/>
      <c r="EBY560" s="438"/>
      <c r="EBZ560" s="3"/>
      <c r="ECA560" s="578"/>
      <c r="ECB560" s="3"/>
      <c r="ECC560" s="438"/>
      <c r="ECD560" s="3"/>
      <c r="ECE560" s="578"/>
      <c r="ECF560" s="3"/>
      <c r="ECG560" s="438"/>
      <c r="ECH560" s="3"/>
      <c r="ECI560" s="578"/>
      <c r="ECJ560" s="3"/>
      <c r="ECK560" s="438"/>
      <c r="ECL560" s="3"/>
      <c r="ECM560" s="578"/>
      <c r="ECN560" s="3"/>
      <c r="ECO560" s="438"/>
      <c r="ECP560" s="3"/>
      <c r="ECQ560" s="578"/>
      <c r="ECR560" s="3"/>
      <c r="ECS560" s="438"/>
      <c r="ECT560" s="3"/>
      <c r="ECU560" s="578"/>
      <c r="ECV560" s="3"/>
      <c r="ECW560" s="438"/>
      <c r="ECX560" s="3"/>
      <c r="ECY560" s="578"/>
      <c r="ECZ560" s="3"/>
      <c r="EDA560" s="438"/>
      <c r="EDB560" s="3"/>
      <c r="EDC560" s="578"/>
      <c r="EDD560" s="3"/>
      <c r="EDE560" s="438"/>
      <c r="EDF560" s="3"/>
      <c r="EDG560" s="578"/>
      <c r="EDH560" s="3"/>
      <c r="EDI560" s="438"/>
      <c r="EDJ560" s="3"/>
      <c r="EDK560" s="578"/>
      <c r="EDL560" s="3"/>
      <c r="EDM560" s="438"/>
      <c r="EDN560" s="3"/>
      <c r="EDO560" s="578"/>
      <c r="EDP560" s="3"/>
      <c r="EDQ560" s="438"/>
      <c r="EDR560" s="3"/>
      <c r="EDS560" s="578"/>
      <c r="EDT560" s="3"/>
      <c r="EDU560" s="438"/>
      <c r="EDV560" s="3"/>
      <c r="EDW560" s="578"/>
      <c r="EDX560" s="3"/>
      <c r="EDY560" s="438"/>
      <c r="EDZ560" s="3"/>
      <c r="EEA560" s="578"/>
      <c r="EEB560" s="3"/>
      <c r="EEC560" s="438"/>
      <c r="EED560" s="3"/>
      <c r="EEE560" s="578"/>
      <c r="EEF560" s="3"/>
      <c r="EEG560" s="438"/>
      <c r="EEH560" s="3"/>
      <c r="EEI560" s="578"/>
      <c r="EEJ560" s="3"/>
      <c r="EEK560" s="438"/>
      <c r="EEL560" s="3"/>
      <c r="EEM560" s="578"/>
      <c r="EEN560" s="3"/>
      <c r="EEO560" s="438"/>
      <c r="EEP560" s="3"/>
      <c r="EEQ560" s="578"/>
      <c r="EER560" s="3"/>
      <c r="EES560" s="438"/>
      <c r="EET560" s="3"/>
      <c r="EEU560" s="578"/>
      <c r="EEV560" s="3"/>
      <c r="EEW560" s="438"/>
      <c r="EEX560" s="3"/>
      <c r="EEY560" s="578"/>
      <c r="EEZ560" s="3"/>
      <c r="EFA560" s="438"/>
      <c r="EFB560" s="3"/>
      <c r="EFC560" s="578"/>
      <c r="EFD560" s="3"/>
      <c r="EFE560" s="438"/>
      <c r="EFF560" s="3"/>
      <c r="EFG560" s="578"/>
      <c r="EFH560" s="3"/>
      <c r="EFI560" s="438"/>
      <c r="EFJ560" s="3"/>
      <c r="EFK560" s="578"/>
      <c r="EFL560" s="3"/>
      <c r="EFM560" s="438"/>
      <c r="EFN560" s="3"/>
      <c r="EFO560" s="578"/>
      <c r="EFP560" s="3"/>
      <c r="EFQ560" s="438"/>
      <c r="EFR560" s="3"/>
      <c r="EFS560" s="578"/>
      <c r="EFT560" s="3"/>
      <c r="EFU560" s="438"/>
      <c r="EFV560" s="3"/>
      <c r="EFW560" s="578"/>
      <c r="EFX560" s="3"/>
      <c r="EFY560" s="438"/>
      <c r="EFZ560" s="3"/>
      <c r="EGA560" s="578"/>
      <c r="EGB560" s="3"/>
      <c r="EGC560" s="438"/>
      <c r="EGD560" s="3"/>
      <c r="EGE560" s="578"/>
      <c r="EGF560" s="3"/>
      <c r="EGG560" s="438"/>
      <c r="EGH560" s="3"/>
      <c r="EGI560" s="578"/>
      <c r="EGJ560" s="3"/>
      <c r="EGK560" s="438"/>
      <c r="EGL560" s="3"/>
      <c r="EGM560" s="578"/>
      <c r="EGN560" s="3"/>
      <c r="EGO560" s="438"/>
      <c r="EGP560" s="3"/>
      <c r="EGQ560" s="578"/>
      <c r="EGR560" s="3"/>
      <c r="EGS560" s="438"/>
      <c r="EGT560" s="3"/>
      <c r="EGU560" s="578"/>
      <c r="EGV560" s="3"/>
      <c r="EGW560" s="438"/>
      <c r="EGX560" s="3"/>
      <c r="EGY560" s="578"/>
      <c r="EGZ560" s="3"/>
      <c r="EHA560" s="438"/>
      <c r="EHB560" s="3"/>
      <c r="EHC560" s="578"/>
      <c r="EHD560" s="3"/>
      <c r="EHE560" s="438"/>
      <c r="EHF560" s="3"/>
      <c r="EHG560" s="578"/>
      <c r="EHH560" s="3"/>
      <c r="EHI560" s="438"/>
      <c r="EHJ560" s="3"/>
      <c r="EHK560" s="578"/>
      <c r="EHL560" s="3"/>
      <c r="EHM560" s="438"/>
      <c r="EHN560" s="3"/>
      <c r="EHO560" s="578"/>
      <c r="EHP560" s="3"/>
      <c r="EHQ560" s="438"/>
      <c r="EHR560" s="3"/>
      <c r="EHS560" s="578"/>
      <c r="EHT560" s="3"/>
      <c r="EHU560" s="438"/>
      <c r="EHV560" s="3"/>
      <c r="EHW560" s="578"/>
      <c r="EHX560" s="3"/>
      <c r="EHY560" s="438"/>
      <c r="EHZ560" s="3"/>
      <c r="EIA560" s="578"/>
      <c r="EIB560" s="3"/>
      <c r="EIC560" s="438"/>
      <c r="EID560" s="3"/>
      <c r="EIE560" s="578"/>
      <c r="EIF560" s="3"/>
      <c r="EIG560" s="438"/>
      <c r="EIH560" s="3"/>
      <c r="EII560" s="578"/>
      <c r="EIJ560" s="3"/>
      <c r="EIK560" s="438"/>
      <c r="EIL560" s="3"/>
      <c r="EIM560" s="578"/>
      <c r="EIN560" s="3"/>
      <c r="EIO560" s="438"/>
      <c r="EIP560" s="3"/>
      <c r="EIQ560" s="578"/>
      <c r="EIR560" s="3"/>
      <c r="EIS560" s="438"/>
      <c r="EIT560" s="3"/>
      <c r="EIU560" s="578"/>
      <c r="EIV560" s="3"/>
      <c r="EIW560" s="438"/>
      <c r="EIX560" s="3"/>
      <c r="EIY560" s="578"/>
      <c r="EIZ560" s="3"/>
      <c r="EJA560" s="438"/>
      <c r="EJB560" s="3"/>
      <c r="EJC560" s="578"/>
      <c r="EJD560" s="3"/>
      <c r="EJE560" s="438"/>
      <c r="EJF560" s="3"/>
      <c r="EJG560" s="578"/>
      <c r="EJH560" s="3"/>
      <c r="EJI560" s="438"/>
      <c r="EJJ560" s="3"/>
      <c r="EJK560" s="578"/>
      <c r="EJL560" s="3"/>
      <c r="EJM560" s="438"/>
      <c r="EJN560" s="3"/>
      <c r="EJO560" s="578"/>
      <c r="EJP560" s="3"/>
      <c r="EJQ560" s="438"/>
      <c r="EJR560" s="3"/>
      <c r="EJS560" s="578"/>
      <c r="EJT560" s="3"/>
      <c r="EJU560" s="438"/>
      <c r="EJV560" s="3"/>
      <c r="EJW560" s="578"/>
      <c r="EJX560" s="3"/>
      <c r="EJY560" s="438"/>
      <c r="EJZ560" s="3"/>
      <c r="EKA560" s="578"/>
      <c r="EKB560" s="3"/>
      <c r="EKC560" s="438"/>
      <c r="EKD560" s="3"/>
      <c r="EKE560" s="578"/>
      <c r="EKF560" s="3"/>
      <c r="EKG560" s="438"/>
      <c r="EKH560" s="3"/>
      <c r="EKI560" s="578"/>
      <c r="EKJ560" s="3"/>
      <c r="EKK560" s="438"/>
      <c r="EKL560" s="3"/>
      <c r="EKM560" s="578"/>
      <c r="EKN560" s="3"/>
      <c r="EKO560" s="438"/>
      <c r="EKP560" s="3"/>
      <c r="EKQ560" s="578"/>
      <c r="EKR560" s="3"/>
      <c r="EKS560" s="438"/>
      <c r="EKT560" s="3"/>
      <c r="EKU560" s="578"/>
      <c r="EKV560" s="3"/>
      <c r="EKW560" s="438"/>
      <c r="EKX560" s="3"/>
      <c r="EKY560" s="578"/>
      <c r="EKZ560" s="3"/>
      <c r="ELA560" s="438"/>
      <c r="ELB560" s="3"/>
      <c r="ELC560" s="578"/>
      <c r="ELD560" s="3"/>
      <c r="ELE560" s="438"/>
      <c r="ELF560" s="3"/>
      <c r="ELG560" s="578"/>
      <c r="ELH560" s="3"/>
      <c r="ELI560" s="438"/>
      <c r="ELJ560" s="3"/>
      <c r="ELK560" s="578"/>
      <c r="ELL560" s="3"/>
      <c r="ELM560" s="438"/>
      <c r="ELN560" s="3"/>
      <c r="ELO560" s="578"/>
      <c r="ELP560" s="3"/>
      <c r="ELQ560" s="438"/>
      <c r="ELR560" s="3"/>
      <c r="ELS560" s="578"/>
      <c r="ELT560" s="3"/>
      <c r="ELU560" s="438"/>
      <c r="ELV560" s="3"/>
      <c r="ELW560" s="578"/>
      <c r="ELX560" s="3"/>
      <c r="ELY560" s="438"/>
      <c r="ELZ560" s="3"/>
      <c r="EMA560" s="578"/>
      <c r="EMB560" s="3"/>
      <c r="EMC560" s="438"/>
      <c r="EMD560" s="3"/>
      <c r="EME560" s="578"/>
      <c r="EMF560" s="3"/>
      <c r="EMG560" s="438"/>
      <c r="EMH560" s="3"/>
      <c r="EMI560" s="578"/>
      <c r="EMJ560" s="3"/>
      <c r="EMK560" s="438"/>
      <c r="EML560" s="3"/>
      <c r="EMM560" s="578"/>
      <c r="EMN560" s="3"/>
      <c r="EMO560" s="438"/>
      <c r="EMP560" s="3"/>
      <c r="EMQ560" s="578"/>
      <c r="EMR560" s="3"/>
      <c r="EMS560" s="438"/>
      <c r="EMT560" s="3"/>
      <c r="EMU560" s="578"/>
      <c r="EMV560" s="3"/>
      <c r="EMW560" s="438"/>
      <c r="EMX560" s="3"/>
      <c r="EMY560" s="578"/>
      <c r="EMZ560" s="3"/>
      <c r="ENA560" s="438"/>
      <c r="ENB560" s="3"/>
      <c r="ENC560" s="578"/>
      <c r="END560" s="3"/>
      <c r="ENE560" s="438"/>
      <c r="ENF560" s="3"/>
      <c r="ENG560" s="578"/>
      <c r="ENH560" s="3"/>
      <c r="ENI560" s="438"/>
      <c r="ENJ560" s="3"/>
      <c r="ENK560" s="578"/>
      <c r="ENL560" s="3"/>
      <c r="ENM560" s="438"/>
      <c r="ENN560" s="3"/>
      <c r="ENO560" s="578"/>
      <c r="ENP560" s="3"/>
      <c r="ENQ560" s="438"/>
      <c r="ENR560" s="3"/>
      <c r="ENS560" s="578"/>
      <c r="ENT560" s="3"/>
      <c r="ENU560" s="438"/>
      <c r="ENV560" s="3"/>
      <c r="ENW560" s="578"/>
      <c r="ENX560" s="3"/>
      <c r="ENY560" s="438"/>
      <c r="ENZ560" s="3"/>
      <c r="EOA560" s="578"/>
      <c r="EOB560" s="3"/>
      <c r="EOC560" s="438"/>
      <c r="EOD560" s="3"/>
      <c r="EOE560" s="578"/>
      <c r="EOF560" s="3"/>
      <c r="EOG560" s="438"/>
      <c r="EOH560" s="3"/>
      <c r="EOI560" s="578"/>
      <c r="EOJ560" s="3"/>
      <c r="EOK560" s="438"/>
      <c r="EOL560" s="3"/>
      <c r="EOM560" s="578"/>
      <c r="EON560" s="3"/>
      <c r="EOO560" s="438"/>
      <c r="EOP560" s="3"/>
      <c r="EOQ560" s="578"/>
      <c r="EOR560" s="3"/>
      <c r="EOS560" s="438"/>
      <c r="EOT560" s="3"/>
      <c r="EOU560" s="578"/>
      <c r="EOV560" s="3"/>
      <c r="EOW560" s="438"/>
      <c r="EOX560" s="3"/>
      <c r="EOY560" s="578"/>
      <c r="EOZ560" s="3"/>
      <c r="EPA560" s="438"/>
      <c r="EPB560" s="3"/>
      <c r="EPC560" s="578"/>
      <c r="EPD560" s="3"/>
      <c r="EPE560" s="438"/>
      <c r="EPF560" s="3"/>
      <c r="EPG560" s="578"/>
      <c r="EPH560" s="3"/>
      <c r="EPI560" s="438"/>
      <c r="EPJ560" s="3"/>
      <c r="EPK560" s="578"/>
      <c r="EPL560" s="3"/>
      <c r="EPM560" s="438"/>
      <c r="EPN560" s="3"/>
      <c r="EPO560" s="578"/>
      <c r="EPP560" s="3"/>
      <c r="EPQ560" s="438"/>
      <c r="EPR560" s="3"/>
      <c r="EPS560" s="578"/>
      <c r="EPT560" s="3"/>
      <c r="EPU560" s="438"/>
      <c r="EPV560" s="3"/>
      <c r="EPW560" s="578"/>
      <c r="EPX560" s="3"/>
      <c r="EPY560" s="438"/>
      <c r="EPZ560" s="3"/>
      <c r="EQA560" s="578"/>
      <c r="EQB560" s="3"/>
      <c r="EQC560" s="438"/>
      <c r="EQD560" s="3"/>
      <c r="EQE560" s="578"/>
      <c r="EQF560" s="3"/>
      <c r="EQG560" s="438"/>
      <c r="EQH560" s="3"/>
      <c r="EQI560" s="578"/>
      <c r="EQJ560" s="3"/>
      <c r="EQK560" s="438"/>
      <c r="EQL560" s="3"/>
      <c r="EQM560" s="578"/>
      <c r="EQN560" s="3"/>
      <c r="EQO560" s="438"/>
      <c r="EQP560" s="3"/>
      <c r="EQQ560" s="578"/>
      <c r="EQR560" s="3"/>
      <c r="EQS560" s="438"/>
      <c r="EQT560" s="3"/>
      <c r="EQU560" s="578"/>
      <c r="EQV560" s="3"/>
      <c r="EQW560" s="438"/>
      <c r="EQX560" s="3"/>
      <c r="EQY560" s="578"/>
      <c r="EQZ560" s="3"/>
      <c r="ERA560" s="438"/>
      <c r="ERB560" s="3"/>
      <c r="ERC560" s="578"/>
      <c r="ERD560" s="3"/>
      <c r="ERE560" s="438"/>
      <c r="ERF560" s="3"/>
      <c r="ERG560" s="578"/>
      <c r="ERH560" s="3"/>
      <c r="ERI560" s="438"/>
      <c r="ERJ560" s="3"/>
      <c r="ERK560" s="578"/>
      <c r="ERL560" s="3"/>
      <c r="ERM560" s="438"/>
      <c r="ERN560" s="3"/>
      <c r="ERO560" s="578"/>
      <c r="ERP560" s="3"/>
      <c r="ERQ560" s="438"/>
      <c r="ERR560" s="3"/>
      <c r="ERS560" s="578"/>
      <c r="ERT560" s="3"/>
      <c r="ERU560" s="438"/>
      <c r="ERV560" s="3"/>
      <c r="ERW560" s="578"/>
      <c r="ERX560" s="3"/>
      <c r="ERY560" s="438"/>
      <c r="ERZ560" s="3"/>
      <c r="ESA560" s="578"/>
      <c r="ESB560" s="3"/>
      <c r="ESC560" s="438"/>
      <c r="ESD560" s="3"/>
      <c r="ESE560" s="578"/>
      <c r="ESF560" s="3"/>
      <c r="ESG560" s="438"/>
      <c r="ESH560" s="3"/>
      <c r="ESI560" s="578"/>
      <c r="ESJ560" s="3"/>
      <c r="ESK560" s="438"/>
      <c r="ESL560" s="3"/>
      <c r="ESM560" s="578"/>
      <c r="ESN560" s="3"/>
      <c r="ESO560" s="438"/>
      <c r="ESP560" s="3"/>
      <c r="ESQ560" s="578"/>
      <c r="ESR560" s="3"/>
      <c r="ESS560" s="438"/>
      <c r="EST560" s="3"/>
      <c r="ESU560" s="578"/>
      <c r="ESV560" s="3"/>
      <c r="ESW560" s="438"/>
      <c r="ESX560" s="3"/>
      <c r="ESY560" s="578"/>
      <c r="ESZ560" s="3"/>
      <c r="ETA560" s="438"/>
      <c r="ETB560" s="3"/>
      <c r="ETC560" s="578"/>
      <c r="ETD560" s="3"/>
      <c r="ETE560" s="438"/>
      <c r="ETF560" s="3"/>
      <c r="ETG560" s="578"/>
      <c r="ETH560" s="3"/>
      <c r="ETI560" s="438"/>
      <c r="ETJ560" s="3"/>
      <c r="ETK560" s="578"/>
      <c r="ETL560" s="3"/>
      <c r="ETM560" s="438"/>
      <c r="ETN560" s="3"/>
      <c r="ETO560" s="578"/>
      <c r="ETP560" s="3"/>
      <c r="ETQ560" s="438"/>
      <c r="ETR560" s="3"/>
      <c r="ETS560" s="578"/>
      <c r="ETT560" s="3"/>
      <c r="ETU560" s="438"/>
      <c r="ETV560" s="3"/>
      <c r="ETW560" s="578"/>
      <c r="ETX560" s="3"/>
      <c r="ETY560" s="438"/>
      <c r="ETZ560" s="3"/>
      <c r="EUA560" s="578"/>
      <c r="EUB560" s="3"/>
      <c r="EUC560" s="438"/>
      <c r="EUD560" s="3"/>
      <c r="EUE560" s="578"/>
      <c r="EUF560" s="3"/>
      <c r="EUG560" s="438"/>
      <c r="EUH560" s="3"/>
      <c r="EUI560" s="578"/>
      <c r="EUJ560" s="3"/>
      <c r="EUK560" s="438"/>
      <c r="EUL560" s="3"/>
      <c r="EUM560" s="578"/>
      <c r="EUN560" s="3"/>
      <c r="EUO560" s="438"/>
      <c r="EUP560" s="3"/>
      <c r="EUQ560" s="578"/>
      <c r="EUR560" s="3"/>
      <c r="EUS560" s="438"/>
      <c r="EUT560" s="3"/>
      <c r="EUU560" s="578"/>
      <c r="EUV560" s="3"/>
      <c r="EUW560" s="438"/>
      <c r="EUX560" s="3"/>
      <c r="EUY560" s="578"/>
      <c r="EUZ560" s="3"/>
      <c r="EVA560" s="438"/>
      <c r="EVB560" s="3"/>
      <c r="EVC560" s="578"/>
      <c r="EVD560" s="3"/>
      <c r="EVE560" s="438"/>
      <c r="EVF560" s="3"/>
      <c r="EVG560" s="578"/>
      <c r="EVH560" s="3"/>
      <c r="EVI560" s="438"/>
      <c r="EVJ560" s="3"/>
      <c r="EVK560" s="578"/>
      <c r="EVL560" s="3"/>
      <c r="EVM560" s="438"/>
      <c r="EVN560" s="3"/>
      <c r="EVO560" s="578"/>
      <c r="EVP560" s="3"/>
      <c r="EVQ560" s="438"/>
      <c r="EVR560" s="3"/>
      <c r="EVS560" s="578"/>
      <c r="EVT560" s="3"/>
      <c r="EVU560" s="438"/>
      <c r="EVV560" s="3"/>
      <c r="EVW560" s="578"/>
      <c r="EVX560" s="3"/>
      <c r="EVY560" s="438"/>
      <c r="EVZ560" s="3"/>
      <c r="EWA560" s="578"/>
      <c r="EWB560" s="3"/>
      <c r="EWC560" s="438"/>
      <c r="EWD560" s="3"/>
      <c r="EWE560" s="578"/>
      <c r="EWF560" s="3"/>
      <c r="EWG560" s="438"/>
      <c r="EWH560" s="3"/>
      <c r="EWI560" s="578"/>
      <c r="EWJ560" s="3"/>
      <c r="EWK560" s="438"/>
      <c r="EWL560" s="3"/>
      <c r="EWM560" s="578"/>
      <c r="EWN560" s="3"/>
      <c r="EWO560" s="438"/>
      <c r="EWP560" s="3"/>
      <c r="EWQ560" s="578"/>
      <c r="EWR560" s="3"/>
      <c r="EWS560" s="438"/>
      <c r="EWT560" s="3"/>
      <c r="EWU560" s="578"/>
      <c r="EWV560" s="3"/>
      <c r="EWW560" s="438"/>
      <c r="EWX560" s="3"/>
      <c r="EWY560" s="578"/>
      <c r="EWZ560" s="3"/>
      <c r="EXA560" s="438"/>
      <c r="EXB560" s="3"/>
      <c r="EXC560" s="578"/>
      <c r="EXD560" s="3"/>
      <c r="EXE560" s="438"/>
      <c r="EXF560" s="3"/>
      <c r="EXG560" s="578"/>
      <c r="EXH560" s="3"/>
      <c r="EXI560" s="438"/>
      <c r="EXJ560" s="3"/>
      <c r="EXK560" s="578"/>
      <c r="EXL560" s="3"/>
      <c r="EXM560" s="438"/>
      <c r="EXN560" s="3"/>
      <c r="EXO560" s="578"/>
      <c r="EXP560" s="3"/>
      <c r="EXQ560" s="438"/>
      <c r="EXR560" s="3"/>
      <c r="EXS560" s="578"/>
      <c r="EXT560" s="3"/>
      <c r="EXU560" s="438"/>
      <c r="EXV560" s="3"/>
      <c r="EXW560" s="578"/>
      <c r="EXX560" s="3"/>
      <c r="EXY560" s="438"/>
      <c r="EXZ560" s="3"/>
      <c r="EYA560" s="578"/>
      <c r="EYB560" s="3"/>
      <c r="EYC560" s="438"/>
      <c r="EYD560" s="3"/>
      <c r="EYE560" s="578"/>
      <c r="EYF560" s="3"/>
      <c r="EYG560" s="438"/>
      <c r="EYH560" s="3"/>
      <c r="EYI560" s="578"/>
      <c r="EYJ560" s="3"/>
      <c r="EYK560" s="438"/>
      <c r="EYL560" s="3"/>
      <c r="EYM560" s="578"/>
      <c r="EYN560" s="3"/>
      <c r="EYO560" s="438"/>
      <c r="EYP560" s="3"/>
      <c r="EYQ560" s="578"/>
      <c r="EYR560" s="3"/>
      <c r="EYS560" s="438"/>
      <c r="EYT560" s="3"/>
      <c r="EYU560" s="578"/>
      <c r="EYV560" s="3"/>
      <c r="EYW560" s="438"/>
      <c r="EYX560" s="3"/>
      <c r="EYY560" s="578"/>
      <c r="EYZ560" s="3"/>
      <c r="EZA560" s="438"/>
      <c r="EZB560" s="3"/>
      <c r="EZC560" s="578"/>
      <c r="EZD560" s="3"/>
      <c r="EZE560" s="438"/>
      <c r="EZF560" s="3"/>
      <c r="EZG560" s="578"/>
      <c r="EZH560" s="3"/>
      <c r="EZI560" s="438"/>
      <c r="EZJ560" s="3"/>
      <c r="EZK560" s="578"/>
      <c r="EZL560" s="3"/>
      <c r="EZM560" s="438"/>
      <c r="EZN560" s="3"/>
      <c r="EZO560" s="578"/>
      <c r="EZP560" s="3"/>
      <c r="EZQ560" s="438"/>
      <c r="EZR560" s="3"/>
      <c r="EZS560" s="578"/>
      <c r="EZT560" s="3"/>
      <c r="EZU560" s="438"/>
      <c r="EZV560" s="3"/>
      <c r="EZW560" s="578"/>
      <c r="EZX560" s="3"/>
      <c r="EZY560" s="438"/>
      <c r="EZZ560" s="3"/>
      <c r="FAA560" s="578"/>
      <c r="FAB560" s="3"/>
      <c r="FAC560" s="438"/>
      <c r="FAD560" s="3"/>
      <c r="FAE560" s="578"/>
      <c r="FAF560" s="3"/>
      <c r="FAG560" s="438"/>
      <c r="FAH560" s="3"/>
      <c r="FAI560" s="578"/>
      <c r="FAJ560" s="3"/>
      <c r="FAK560" s="438"/>
      <c r="FAL560" s="3"/>
      <c r="FAM560" s="578"/>
      <c r="FAN560" s="3"/>
      <c r="FAO560" s="438"/>
      <c r="FAP560" s="3"/>
      <c r="FAQ560" s="578"/>
      <c r="FAR560" s="3"/>
      <c r="FAS560" s="438"/>
      <c r="FAT560" s="3"/>
      <c r="FAU560" s="578"/>
      <c r="FAV560" s="3"/>
      <c r="FAW560" s="438"/>
      <c r="FAX560" s="3"/>
      <c r="FAY560" s="578"/>
      <c r="FAZ560" s="3"/>
      <c r="FBA560" s="438"/>
      <c r="FBB560" s="3"/>
      <c r="FBC560" s="578"/>
      <c r="FBD560" s="3"/>
      <c r="FBE560" s="438"/>
      <c r="FBF560" s="3"/>
      <c r="FBG560" s="578"/>
      <c r="FBH560" s="3"/>
      <c r="FBI560" s="438"/>
      <c r="FBJ560" s="3"/>
      <c r="FBK560" s="578"/>
      <c r="FBL560" s="3"/>
      <c r="FBM560" s="438"/>
      <c r="FBN560" s="3"/>
      <c r="FBO560" s="578"/>
      <c r="FBP560" s="3"/>
      <c r="FBQ560" s="438"/>
      <c r="FBR560" s="3"/>
      <c r="FBS560" s="578"/>
      <c r="FBT560" s="3"/>
      <c r="FBU560" s="438"/>
      <c r="FBV560" s="3"/>
      <c r="FBW560" s="578"/>
      <c r="FBX560" s="3"/>
      <c r="FBY560" s="438"/>
      <c r="FBZ560" s="3"/>
      <c r="FCA560" s="578"/>
      <c r="FCB560" s="3"/>
      <c r="FCC560" s="438"/>
      <c r="FCD560" s="3"/>
      <c r="FCE560" s="578"/>
      <c r="FCF560" s="3"/>
      <c r="FCG560" s="438"/>
      <c r="FCH560" s="3"/>
      <c r="FCI560" s="578"/>
      <c r="FCJ560" s="3"/>
      <c r="FCK560" s="438"/>
      <c r="FCL560" s="3"/>
      <c r="FCM560" s="578"/>
      <c r="FCN560" s="3"/>
      <c r="FCO560" s="438"/>
      <c r="FCP560" s="3"/>
      <c r="FCQ560" s="578"/>
      <c r="FCR560" s="3"/>
      <c r="FCS560" s="438"/>
      <c r="FCT560" s="3"/>
      <c r="FCU560" s="578"/>
      <c r="FCV560" s="3"/>
      <c r="FCW560" s="438"/>
      <c r="FCX560" s="3"/>
      <c r="FCY560" s="578"/>
      <c r="FCZ560" s="3"/>
      <c r="FDA560" s="438"/>
      <c r="FDB560" s="3"/>
      <c r="FDC560" s="578"/>
      <c r="FDD560" s="3"/>
      <c r="FDE560" s="438"/>
      <c r="FDF560" s="3"/>
      <c r="FDG560" s="578"/>
      <c r="FDH560" s="3"/>
      <c r="FDI560" s="438"/>
      <c r="FDJ560" s="3"/>
      <c r="FDK560" s="578"/>
      <c r="FDL560" s="3"/>
      <c r="FDM560" s="438"/>
      <c r="FDN560" s="3"/>
      <c r="FDO560" s="578"/>
      <c r="FDP560" s="3"/>
      <c r="FDQ560" s="438"/>
      <c r="FDR560" s="3"/>
      <c r="FDS560" s="578"/>
      <c r="FDT560" s="3"/>
      <c r="FDU560" s="438"/>
      <c r="FDV560" s="3"/>
      <c r="FDW560" s="578"/>
      <c r="FDX560" s="3"/>
      <c r="FDY560" s="438"/>
      <c r="FDZ560" s="3"/>
      <c r="FEA560" s="578"/>
      <c r="FEB560" s="3"/>
      <c r="FEC560" s="438"/>
      <c r="FED560" s="3"/>
      <c r="FEE560" s="578"/>
      <c r="FEF560" s="3"/>
      <c r="FEG560" s="438"/>
      <c r="FEH560" s="3"/>
      <c r="FEI560" s="578"/>
      <c r="FEJ560" s="3"/>
      <c r="FEK560" s="438"/>
      <c r="FEL560" s="3"/>
      <c r="FEM560" s="578"/>
      <c r="FEN560" s="3"/>
      <c r="FEO560" s="438"/>
      <c r="FEP560" s="3"/>
      <c r="FEQ560" s="578"/>
      <c r="FER560" s="3"/>
      <c r="FES560" s="438"/>
      <c r="FET560" s="3"/>
      <c r="FEU560" s="578"/>
      <c r="FEV560" s="3"/>
      <c r="FEW560" s="438"/>
      <c r="FEX560" s="3"/>
      <c r="FEY560" s="578"/>
      <c r="FEZ560" s="3"/>
      <c r="FFA560" s="438"/>
      <c r="FFB560" s="3"/>
      <c r="FFC560" s="578"/>
      <c r="FFD560" s="3"/>
      <c r="FFE560" s="438"/>
      <c r="FFF560" s="3"/>
      <c r="FFG560" s="578"/>
      <c r="FFH560" s="3"/>
      <c r="FFI560" s="438"/>
      <c r="FFJ560" s="3"/>
      <c r="FFK560" s="578"/>
      <c r="FFL560" s="3"/>
      <c r="FFM560" s="438"/>
      <c r="FFN560" s="3"/>
      <c r="FFO560" s="578"/>
      <c r="FFP560" s="3"/>
      <c r="FFQ560" s="438"/>
      <c r="FFR560" s="3"/>
      <c r="FFS560" s="578"/>
      <c r="FFT560" s="3"/>
      <c r="FFU560" s="438"/>
      <c r="FFV560" s="3"/>
      <c r="FFW560" s="578"/>
      <c r="FFX560" s="3"/>
      <c r="FFY560" s="438"/>
      <c r="FFZ560" s="3"/>
      <c r="FGA560" s="578"/>
      <c r="FGB560" s="3"/>
      <c r="FGC560" s="438"/>
      <c r="FGD560" s="3"/>
      <c r="FGE560" s="578"/>
      <c r="FGF560" s="3"/>
      <c r="FGG560" s="438"/>
      <c r="FGH560" s="3"/>
      <c r="FGI560" s="578"/>
      <c r="FGJ560" s="3"/>
      <c r="FGK560" s="438"/>
      <c r="FGL560" s="3"/>
      <c r="FGM560" s="578"/>
      <c r="FGN560" s="3"/>
      <c r="FGO560" s="438"/>
      <c r="FGP560" s="3"/>
      <c r="FGQ560" s="578"/>
      <c r="FGR560" s="3"/>
      <c r="FGS560" s="438"/>
      <c r="FGT560" s="3"/>
      <c r="FGU560" s="578"/>
      <c r="FGV560" s="3"/>
      <c r="FGW560" s="438"/>
      <c r="FGX560" s="3"/>
      <c r="FGY560" s="578"/>
      <c r="FGZ560" s="3"/>
      <c r="FHA560" s="438"/>
      <c r="FHB560" s="3"/>
      <c r="FHC560" s="578"/>
      <c r="FHD560" s="3"/>
      <c r="FHE560" s="438"/>
      <c r="FHF560" s="3"/>
      <c r="FHG560" s="578"/>
      <c r="FHH560" s="3"/>
      <c r="FHI560" s="438"/>
      <c r="FHJ560" s="3"/>
      <c r="FHK560" s="578"/>
      <c r="FHL560" s="3"/>
      <c r="FHM560" s="438"/>
      <c r="FHN560" s="3"/>
      <c r="FHO560" s="578"/>
      <c r="FHP560" s="3"/>
      <c r="FHQ560" s="438"/>
      <c r="FHR560" s="3"/>
      <c r="FHS560" s="578"/>
      <c r="FHT560" s="3"/>
      <c r="FHU560" s="438"/>
      <c r="FHV560" s="3"/>
      <c r="FHW560" s="578"/>
      <c r="FHX560" s="3"/>
      <c r="FHY560" s="438"/>
      <c r="FHZ560" s="3"/>
      <c r="FIA560" s="578"/>
      <c r="FIB560" s="3"/>
      <c r="FIC560" s="438"/>
      <c r="FID560" s="3"/>
      <c r="FIE560" s="578"/>
      <c r="FIF560" s="3"/>
      <c r="FIG560" s="438"/>
      <c r="FIH560" s="3"/>
      <c r="FII560" s="578"/>
      <c r="FIJ560" s="3"/>
      <c r="FIK560" s="438"/>
      <c r="FIL560" s="3"/>
      <c r="FIM560" s="578"/>
      <c r="FIN560" s="3"/>
      <c r="FIO560" s="438"/>
      <c r="FIP560" s="3"/>
      <c r="FIQ560" s="578"/>
      <c r="FIR560" s="3"/>
      <c r="FIS560" s="438"/>
      <c r="FIT560" s="3"/>
      <c r="FIU560" s="578"/>
      <c r="FIV560" s="3"/>
      <c r="FIW560" s="438"/>
      <c r="FIX560" s="3"/>
      <c r="FIY560" s="578"/>
      <c r="FIZ560" s="3"/>
      <c r="FJA560" s="438"/>
      <c r="FJB560" s="3"/>
      <c r="FJC560" s="578"/>
      <c r="FJD560" s="3"/>
      <c r="FJE560" s="438"/>
      <c r="FJF560" s="3"/>
      <c r="FJG560" s="578"/>
      <c r="FJH560" s="3"/>
      <c r="FJI560" s="438"/>
      <c r="FJJ560" s="3"/>
      <c r="FJK560" s="578"/>
      <c r="FJL560" s="3"/>
      <c r="FJM560" s="438"/>
      <c r="FJN560" s="3"/>
      <c r="FJO560" s="578"/>
      <c r="FJP560" s="3"/>
      <c r="FJQ560" s="438"/>
      <c r="FJR560" s="3"/>
      <c r="FJS560" s="578"/>
      <c r="FJT560" s="3"/>
      <c r="FJU560" s="438"/>
      <c r="FJV560" s="3"/>
      <c r="FJW560" s="578"/>
      <c r="FJX560" s="3"/>
      <c r="FJY560" s="438"/>
      <c r="FJZ560" s="3"/>
      <c r="FKA560" s="578"/>
      <c r="FKB560" s="3"/>
      <c r="FKC560" s="438"/>
      <c r="FKD560" s="3"/>
      <c r="FKE560" s="578"/>
      <c r="FKF560" s="3"/>
      <c r="FKG560" s="438"/>
      <c r="FKH560" s="3"/>
      <c r="FKI560" s="578"/>
      <c r="FKJ560" s="3"/>
      <c r="FKK560" s="438"/>
      <c r="FKL560" s="3"/>
      <c r="FKM560" s="578"/>
      <c r="FKN560" s="3"/>
      <c r="FKO560" s="438"/>
      <c r="FKP560" s="3"/>
      <c r="FKQ560" s="578"/>
      <c r="FKR560" s="3"/>
      <c r="FKS560" s="438"/>
      <c r="FKT560" s="3"/>
      <c r="FKU560" s="578"/>
      <c r="FKV560" s="3"/>
      <c r="FKW560" s="438"/>
      <c r="FKX560" s="3"/>
      <c r="FKY560" s="578"/>
      <c r="FKZ560" s="3"/>
      <c r="FLA560" s="438"/>
      <c r="FLB560" s="3"/>
      <c r="FLC560" s="578"/>
      <c r="FLD560" s="3"/>
      <c r="FLE560" s="438"/>
      <c r="FLF560" s="3"/>
      <c r="FLG560" s="578"/>
      <c r="FLH560" s="3"/>
      <c r="FLI560" s="438"/>
      <c r="FLJ560" s="3"/>
      <c r="FLK560" s="578"/>
      <c r="FLL560" s="3"/>
      <c r="FLM560" s="438"/>
      <c r="FLN560" s="3"/>
      <c r="FLO560" s="578"/>
      <c r="FLP560" s="3"/>
      <c r="FLQ560" s="438"/>
      <c r="FLR560" s="3"/>
      <c r="FLS560" s="578"/>
      <c r="FLT560" s="3"/>
      <c r="FLU560" s="438"/>
      <c r="FLV560" s="3"/>
      <c r="FLW560" s="578"/>
      <c r="FLX560" s="3"/>
      <c r="FLY560" s="438"/>
      <c r="FLZ560" s="3"/>
      <c r="FMA560" s="578"/>
      <c r="FMB560" s="3"/>
      <c r="FMC560" s="438"/>
      <c r="FMD560" s="3"/>
      <c r="FME560" s="578"/>
      <c r="FMF560" s="3"/>
      <c r="FMG560" s="438"/>
      <c r="FMH560" s="3"/>
      <c r="FMI560" s="578"/>
      <c r="FMJ560" s="3"/>
      <c r="FMK560" s="438"/>
      <c r="FML560" s="3"/>
      <c r="FMM560" s="578"/>
      <c r="FMN560" s="3"/>
      <c r="FMO560" s="438"/>
      <c r="FMP560" s="3"/>
      <c r="FMQ560" s="578"/>
      <c r="FMR560" s="3"/>
      <c r="FMS560" s="438"/>
      <c r="FMT560" s="3"/>
      <c r="FMU560" s="578"/>
      <c r="FMV560" s="3"/>
      <c r="FMW560" s="438"/>
      <c r="FMX560" s="3"/>
      <c r="FMY560" s="578"/>
      <c r="FMZ560" s="3"/>
      <c r="FNA560" s="438"/>
      <c r="FNB560" s="3"/>
      <c r="FNC560" s="578"/>
      <c r="FND560" s="3"/>
      <c r="FNE560" s="438"/>
      <c r="FNF560" s="3"/>
      <c r="FNG560" s="578"/>
      <c r="FNH560" s="3"/>
      <c r="FNI560" s="438"/>
      <c r="FNJ560" s="3"/>
      <c r="FNK560" s="578"/>
      <c r="FNL560" s="3"/>
      <c r="FNM560" s="438"/>
      <c r="FNN560" s="3"/>
      <c r="FNO560" s="578"/>
      <c r="FNP560" s="3"/>
      <c r="FNQ560" s="438"/>
      <c r="FNR560" s="3"/>
      <c r="FNS560" s="578"/>
      <c r="FNT560" s="3"/>
      <c r="FNU560" s="438"/>
      <c r="FNV560" s="3"/>
      <c r="FNW560" s="578"/>
      <c r="FNX560" s="3"/>
      <c r="FNY560" s="438"/>
      <c r="FNZ560" s="3"/>
      <c r="FOA560" s="578"/>
      <c r="FOB560" s="3"/>
      <c r="FOC560" s="438"/>
      <c r="FOD560" s="3"/>
      <c r="FOE560" s="578"/>
      <c r="FOF560" s="3"/>
      <c r="FOG560" s="438"/>
      <c r="FOH560" s="3"/>
      <c r="FOI560" s="578"/>
      <c r="FOJ560" s="3"/>
      <c r="FOK560" s="438"/>
      <c r="FOL560" s="3"/>
      <c r="FOM560" s="578"/>
      <c r="FON560" s="3"/>
      <c r="FOO560" s="438"/>
      <c r="FOP560" s="3"/>
      <c r="FOQ560" s="578"/>
      <c r="FOR560" s="3"/>
      <c r="FOS560" s="438"/>
      <c r="FOT560" s="3"/>
      <c r="FOU560" s="578"/>
      <c r="FOV560" s="3"/>
      <c r="FOW560" s="438"/>
      <c r="FOX560" s="3"/>
      <c r="FOY560" s="578"/>
      <c r="FOZ560" s="3"/>
      <c r="FPA560" s="438"/>
      <c r="FPB560" s="3"/>
      <c r="FPC560" s="578"/>
      <c r="FPD560" s="3"/>
      <c r="FPE560" s="438"/>
      <c r="FPF560" s="3"/>
      <c r="FPG560" s="578"/>
      <c r="FPH560" s="3"/>
      <c r="FPI560" s="438"/>
      <c r="FPJ560" s="3"/>
      <c r="FPK560" s="578"/>
      <c r="FPL560" s="3"/>
      <c r="FPM560" s="438"/>
      <c r="FPN560" s="3"/>
      <c r="FPO560" s="578"/>
      <c r="FPP560" s="3"/>
      <c r="FPQ560" s="438"/>
      <c r="FPR560" s="3"/>
      <c r="FPS560" s="578"/>
      <c r="FPT560" s="3"/>
      <c r="FPU560" s="438"/>
      <c r="FPV560" s="3"/>
      <c r="FPW560" s="578"/>
      <c r="FPX560" s="3"/>
      <c r="FPY560" s="438"/>
      <c r="FPZ560" s="3"/>
      <c r="FQA560" s="578"/>
      <c r="FQB560" s="3"/>
      <c r="FQC560" s="438"/>
      <c r="FQD560" s="3"/>
      <c r="FQE560" s="578"/>
      <c r="FQF560" s="3"/>
      <c r="FQG560" s="438"/>
      <c r="FQH560" s="3"/>
      <c r="FQI560" s="578"/>
      <c r="FQJ560" s="3"/>
      <c r="FQK560" s="438"/>
      <c r="FQL560" s="3"/>
      <c r="FQM560" s="578"/>
      <c r="FQN560" s="3"/>
      <c r="FQO560" s="438"/>
      <c r="FQP560" s="3"/>
      <c r="FQQ560" s="578"/>
      <c r="FQR560" s="3"/>
      <c r="FQS560" s="438"/>
      <c r="FQT560" s="3"/>
      <c r="FQU560" s="578"/>
      <c r="FQV560" s="3"/>
      <c r="FQW560" s="438"/>
      <c r="FQX560" s="3"/>
      <c r="FQY560" s="578"/>
      <c r="FQZ560" s="3"/>
      <c r="FRA560" s="438"/>
      <c r="FRB560" s="3"/>
      <c r="FRC560" s="578"/>
      <c r="FRD560" s="3"/>
      <c r="FRE560" s="438"/>
      <c r="FRF560" s="3"/>
      <c r="FRG560" s="578"/>
      <c r="FRH560" s="3"/>
      <c r="FRI560" s="438"/>
      <c r="FRJ560" s="3"/>
      <c r="FRK560" s="578"/>
      <c r="FRL560" s="3"/>
      <c r="FRM560" s="438"/>
      <c r="FRN560" s="3"/>
      <c r="FRO560" s="578"/>
      <c r="FRP560" s="3"/>
      <c r="FRQ560" s="438"/>
      <c r="FRR560" s="3"/>
      <c r="FRS560" s="578"/>
      <c r="FRT560" s="3"/>
      <c r="FRU560" s="438"/>
      <c r="FRV560" s="3"/>
      <c r="FRW560" s="578"/>
      <c r="FRX560" s="3"/>
      <c r="FRY560" s="438"/>
      <c r="FRZ560" s="3"/>
      <c r="FSA560" s="578"/>
      <c r="FSB560" s="3"/>
      <c r="FSC560" s="438"/>
      <c r="FSD560" s="3"/>
      <c r="FSE560" s="578"/>
      <c r="FSF560" s="3"/>
      <c r="FSG560" s="438"/>
      <c r="FSH560" s="3"/>
      <c r="FSI560" s="578"/>
      <c r="FSJ560" s="3"/>
      <c r="FSK560" s="438"/>
      <c r="FSL560" s="3"/>
      <c r="FSM560" s="578"/>
      <c r="FSN560" s="3"/>
      <c r="FSO560" s="438"/>
      <c r="FSP560" s="3"/>
      <c r="FSQ560" s="578"/>
      <c r="FSR560" s="3"/>
      <c r="FSS560" s="438"/>
      <c r="FST560" s="3"/>
      <c r="FSU560" s="578"/>
      <c r="FSV560" s="3"/>
      <c r="FSW560" s="438"/>
      <c r="FSX560" s="3"/>
      <c r="FSY560" s="578"/>
      <c r="FSZ560" s="3"/>
      <c r="FTA560" s="438"/>
      <c r="FTB560" s="3"/>
      <c r="FTC560" s="578"/>
      <c r="FTD560" s="3"/>
      <c r="FTE560" s="438"/>
      <c r="FTF560" s="3"/>
      <c r="FTG560" s="578"/>
      <c r="FTH560" s="3"/>
      <c r="FTI560" s="438"/>
      <c r="FTJ560" s="3"/>
      <c r="FTK560" s="578"/>
      <c r="FTL560" s="3"/>
      <c r="FTM560" s="438"/>
      <c r="FTN560" s="3"/>
      <c r="FTO560" s="578"/>
      <c r="FTP560" s="3"/>
      <c r="FTQ560" s="438"/>
      <c r="FTR560" s="3"/>
      <c r="FTS560" s="578"/>
      <c r="FTT560" s="3"/>
      <c r="FTU560" s="438"/>
      <c r="FTV560" s="3"/>
      <c r="FTW560" s="578"/>
      <c r="FTX560" s="3"/>
      <c r="FTY560" s="438"/>
      <c r="FTZ560" s="3"/>
      <c r="FUA560" s="578"/>
      <c r="FUB560" s="3"/>
      <c r="FUC560" s="438"/>
      <c r="FUD560" s="3"/>
      <c r="FUE560" s="578"/>
      <c r="FUF560" s="3"/>
      <c r="FUG560" s="438"/>
      <c r="FUH560" s="3"/>
      <c r="FUI560" s="578"/>
      <c r="FUJ560" s="3"/>
      <c r="FUK560" s="438"/>
      <c r="FUL560" s="3"/>
      <c r="FUM560" s="578"/>
      <c r="FUN560" s="3"/>
      <c r="FUO560" s="438"/>
      <c r="FUP560" s="3"/>
      <c r="FUQ560" s="578"/>
      <c r="FUR560" s="3"/>
      <c r="FUS560" s="438"/>
      <c r="FUT560" s="3"/>
      <c r="FUU560" s="578"/>
      <c r="FUV560" s="3"/>
      <c r="FUW560" s="438"/>
      <c r="FUX560" s="3"/>
      <c r="FUY560" s="578"/>
      <c r="FUZ560" s="3"/>
      <c r="FVA560" s="438"/>
      <c r="FVB560" s="3"/>
      <c r="FVC560" s="578"/>
      <c r="FVD560" s="3"/>
      <c r="FVE560" s="438"/>
      <c r="FVF560" s="3"/>
      <c r="FVG560" s="578"/>
      <c r="FVH560" s="3"/>
      <c r="FVI560" s="438"/>
      <c r="FVJ560" s="3"/>
      <c r="FVK560" s="578"/>
      <c r="FVL560" s="3"/>
      <c r="FVM560" s="438"/>
      <c r="FVN560" s="3"/>
      <c r="FVO560" s="578"/>
      <c r="FVP560" s="3"/>
      <c r="FVQ560" s="438"/>
      <c r="FVR560" s="3"/>
      <c r="FVS560" s="578"/>
      <c r="FVT560" s="3"/>
      <c r="FVU560" s="438"/>
      <c r="FVV560" s="3"/>
      <c r="FVW560" s="578"/>
      <c r="FVX560" s="3"/>
      <c r="FVY560" s="438"/>
      <c r="FVZ560" s="3"/>
      <c r="FWA560" s="578"/>
      <c r="FWB560" s="3"/>
      <c r="FWC560" s="438"/>
      <c r="FWD560" s="3"/>
      <c r="FWE560" s="578"/>
      <c r="FWF560" s="3"/>
      <c r="FWG560" s="438"/>
      <c r="FWH560" s="3"/>
      <c r="FWI560" s="578"/>
      <c r="FWJ560" s="3"/>
      <c r="FWK560" s="438"/>
      <c r="FWL560" s="3"/>
      <c r="FWM560" s="578"/>
      <c r="FWN560" s="3"/>
      <c r="FWO560" s="438"/>
      <c r="FWP560" s="3"/>
      <c r="FWQ560" s="578"/>
      <c r="FWR560" s="3"/>
      <c r="FWS560" s="438"/>
      <c r="FWT560" s="3"/>
      <c r="FWU560" s="578"/>
      <c r="FWV560" s="3"/>
      <c r="FWW560" s="438"/>
      <c r="FWX560" s="3"/>
      <c r="FWY560" s="578"/>
      <c r="FWZ560" s="3"/>
      <c r="FXA560" s="438"/>
      <c r="FXB560" s="3"/>
      <c r="FXC560" s="578"/>
      <c r="FXD560" s="3"/>
      <c r="FXE560" s="438"/>
      <c r="FXF560" s="3"/>
      <c r="FXG560" s="578"/>
      <c r="FXH560" s="3"/>
      <c r="FXI560" s="438"/>
      <c r="FXJ560" s="3"/>
      <c r="FXK560" s="578"/>
      <c r="FXL560" s="3"/>
      <c r="FXM560" s="438"/>
      <c r="FXN560" s="3"/>
      <c r="FXO560" s="578"/>
      <c r="FXP560" s="3"/>
      <c r="FXQ560" s="438"/>
      <c r="FXR560" s="3"/>
      <c r="FXS560" s="578"/>
      <c r="FXT560" s="3"/>
      <c r="FXU560" s="438"/>
      <c r="FXV560" s="3"/>
      <c r="FXW560" s="578"/>
      <c r="FXX560" s="3"/>
      <c r="FXY560" s="438"/>
      <c r="FXZ560" s="3"/>
      <c r="FYA560" s="578"/>
      <c r="FYB560" s="3"/>
      <c r="FYC560" s="438"/>
      <c r="FYD560" s="3"/>
      <c r="FYE560" s="578"/>
      <c r="FYF560" s="3"/>
      <c r="FYG560" s="438"/>
      <c r="FYH560" s="3"/>
      <c r="FYI560" s="578"/>
      <c r="FYJ560" s="3"/>
      <c r="FYK560" s="438"/>
      <c r="FYL560" s="3"/>
      <c r="FYM560" s="578"/>
      <c r="FYN560" s="3"/>
      <c r="FYO560" s="438"/>
      <c r="FYP560" s="3"/>
      <c r="FYQ560" s="578"/>
      <c r="FYR560" s="3"/>
      <c r="FYS560" s="438"/>
      <c r="FYT560" s="3"/>
      <c r="FYU560" s="578"/>
      <c r="FYV560" s="3"/>
      <c r="FYW560" s="438"/>
      <c r="FYX560" s="3"/>
      <c r="FYY560" s="578"/>
      <c r="FYZ560" s="3"/>
      <c r="FZA560" s="438"/>
      <c r="FZB560" s="3"/>
      <c r="FZC560" s="578"/>
      <c r="FZD560" s="3"/>
      <c r="FZE560" s="438"/>
      <c r="FZF560" s="3"/>
      <c r="FZG560" s="578"/>
      <c r="FZH560" s="3"/>
      <c r="FZI560" s="438"/>
      <c r="FZJ560" s="3"/>
      <c r="FZK560" s="578"/>
      <c r="FZL560" s="3"/>
      <c r="FZM560" s="438"/>
      <c r="FZN560" s="3"/>
      <c r="FZO560" s="578"/>
      <c r="FZP560" s="3"/>
      <c r="FZQ560" s="438"/>
      <c r="FZR560" s="3"/>
      <c r="FZS560" s="578"/>
      <c r="FZT560" s="3"/>
      <c r="FZU560" s="438"/>
      <c r="FZV560" s="3"/>
      <c r="FZW560" s="578"/>
      <c r="FZX560" s="3"/>
      <c r="FZY560" s="438"/>
      <c r="FZZ560" s="3"/>
      <c r="GAA560" s="578"/>
      <c r="GAB560" s="3"/>
      <c r="GAC560" s="438"/>
      <c r="GAD560" s="3"/>
      <c r="GAE560" s="578"/>
      <c r="GAF560" s="3"/>
      <c r="GAG560" s="438"/>
      <c r="GAH560" s="3"/>
      <c r="GAI560" s="578"/>
      <c r="GAJ560" s="3"/>
      <c r="GAK560" s="438"/>
      <c r="GAL560" s="3"/>
      <c r="GAM560" s="578"/>
      <c r="GAN560" s="3"/>
      <c r="GAO560" s="438"/>
      <c r="GAP560" s="3"/>
      <c r="GAQ560" s="578"/>
      <c r="GAR560" s="3"/>
      <c r="GAS560" s="438"/>
      <c r="GAT560" s="3"/>
      <c r="GAU560" s="578"/>
      <c r="GAV560" s="3"/>
      <c r="GAW560" s="438"/>
      <c r="GAX560" s="3"/>
      <c r="GAY560" s="578"/>
      <c r="GAZ560" s="3"/>
      <c r="GBA560" s="438"/>
      <c r="GBB560" s="3"/>
      <c r="GBC560" s="578"/>
      <c r="GBD560" s="3"/>
      <c r="GBE560" s="438"/>
      <c r="GBF560" s="3"/>
      <c r="GBG560" s="578"/>
      <c r="GBH560" s="3"/>
      <c r="GBI560" s="438"/>
      <c r="GBJ560" s="3"/>
      <c r="GBK560" s="578"/>
      <c r="GBL560" s="3"/>
      <c r="GBM560" s="438"/>
      <c r="GBN560" s="3"/>
      <c r="GBO560" s="578"/>
      <c r="GBP560" s="3"/>
      <c r="GBQ560" s="438"/>
      <c r="GBR560" s="3"/>
      <c r="GBS560" s="578"/>
      <c r="GBT560" s="3"/>
      <c r="GBU560" s="438"/>
      <c r="GBV560" s="3"/>
      <c r="GBW560" s="578"/>
      <c r="GBX560" s="3"/>
      <c r="GBY560" s="438"/>
      <c r="GBZ560" s="3"/>
      <c r="GCA560" s="578"/>
      <c r="GCB560" s="3"/>
      <c r="GCC560" s="438"/>
      <c r="GCD560" s="3"/>
      <c r="GCE560" s="578"/>
      <c r="GCF560" s="3"/>
      <c r="GCG560" s="438"/>
      <c r="GCH560" s="3"/>
      <c r="GCI560" s="578"/>
      <c r="GCJ560" s="3"/>
      <c r="GCK560" s="438"/>
      <c r="GCL560" s="3"/>
      <c r="GCM560" s="578"/>
      <c r="GCN560" s="3"/>
      <c r="GCO560" s="438"/>
      <c r="GCP560" s="3"/>
      <c r="GCQ560" s="578"/>
      <c r="GCR560" s="3"/>
      <c r="GCS560" s="438"/>
      <c r="GCT560" s="3"/>
      <c r="GCU560" s="578"/>
      <c r="GCV560" s="3"/>
      <c r="GCW560" s="438"/>
      <c r="GCX560" s="3"/>
      <c r="GCY560" s="578"/>
      <c r="GCZ560" s="3"/>
      <c r="GDA560" s="438"/>
      <c r="GDB560" s="3"/>
      <c r="GDC560" s="578"/>
      <c r="GDD560" s="3"/>
      <c r="GDE560" s="438"/>
      <c r="GDF560" s="3"/>
      <c r="GDG560" s="578"/>
      <c r="GDH560" s="3"/>
      <c r="GDI560" s="438"/>
      <c r="GDJ560" s="3"/>
      <c r="GDK560" s="578"/>
      <c r="GDL560" s="3"/>
      <c r="GDM560" s="438"/>
      <c r="GDN560" s="3"/>
      <c r="GDO560" s="578"/>
      <c r="GDP560" s="3"/>
      <c r="GDQ560" s="438"/>
      <c r="GDR560" s="3"/>
      <c r="GDS560" s="578"/>
      <c r="GDT560" s="3"/>
      <c r="GDU560" s="438"/>
      <c r="GDV560" s="3"/>
      <c r="GDW560" s="578"/>
      <c r="GDX560" s="3"/>
      <c r="GDY560" s="438"/>
      <c r="GDZ560" s="3"/>
      <c r="GEA560" s="578"/>
      <c r="GEB560" s="3"/>
      <c r="GEC560" s="438"/>
      <c r="GED560" s="3"/>
      <c r="GEE560" s="578"/>
      <c r="GEF560" s="3"/>
      <c r="GEG560" s="438"/>
      <c r="GEH560" s="3"/>
      <c r="GEI560" s="578"/>
      <c r="GEJ560" s="3"/>
      <c r="GEK560" s="438"/>
      <c r="GEL560" s="3"/>
      <c r="GEM560" s="578"/>
      <c r="GEN560" s="3"/>
      <c r="GEO560" s="438"/>
      <c r="GEP560" s="3"/>
      <c r="GEQ560" s="578"/>
      <c r="GER560" s="3"/>
      <c r="GES560" s="438"/>
      <c r="GET560" s="3"/>
      <c r="GEU560" s="578"/>
      <c r="GEV560" s="3"/>
      <c r="GEW560" s="438"/>
      <c r="GEX560" s="3"/>
      <c r="GEY560" s="578"/>
      <c r="GEZ560" s="3"/>
      <c r="GFA560" s="438"/>
      <c r="GFB560" s="3"/>
      <c r="GFC560" s="578"/>
      <c r="GFD560" s="3"/>
      <c r="GFE560" s="438"/>
      <c r="GFF560" s="3"/>
      <c r="GFG560" s="578"/>
      <c r="GFH560" s="3"/>
      <c r="GFI560" s="438"/>
      <c r="GFJ560" s="3"/>
      <c r="GFK560" s="578"/>
      <c r="GFL560" s="3"/>
      <c r="GFM560" s="438"/>
      <c r="GFN560" s="3"/>
      <c r="GFO560" s="578"/>
      <c r="GFP560" s="3"/>
      <c r="GFQ560" s="438"/>
      <c r="GFR560" s="3"/>
      <c r="GFS560" s="578"/>
      <c r="GFT560" s="3"/>
      <c r="GFU560" s="438"/>
      <c r="GFV560" s="3"/>
      <c r="GFW560" s="578"/>
      <c r="GFX560" s="3"/>
      <c r="GFY560" s="438"/>
      <c r="GFZ560" s="3"/>
      <c r="GGA560" s="578"/>
      <c r="GGB560" s="3"/>
      <c r="GGC560" s="438"/>
      <c r="GGD560" s="3"/>
      <c r="GGE560" s="578"/>
      <c r="GGF560" s="3"/>
      <c r="GGG560" s="438"/>
      <c r="GGH560" s="3"/>
      <c r="GGI560" s="578"/>
      <c r="GGJ560" s="3"/>
      <c r="GGK560" s="438"/>
      <c r="GGL560" s="3"/>
      <c r="GGM560" s="578"/>
      <c r="GGN560" s="3"/>
      <c r="GGO560" s="438"/>
      <c r="GGP560" s="3"/>
      <c r="GGQ560" s="578"/>
      <c r="GGR560" s="3"/>
      <c r="GGS560" s="438"/>
      <c r="GGT560" s="3"/>
      <c r="GGU560" s="578"/>
      <c r="GGV560" s="3"/>
      <c r="GGW560" s="438"/>
      <c r="GGX560" s="3"/>
      <c r="GGY560" s="578"/>
      <c r="GGZ560" s="3"/>
      <c r="GHA560" s="438"/>
      <c r="GHB560" s="3"/>
      <c r="GHC560" s="578"/>
      <c r="GHD560" s="3"/>
      <c r="GHE560" s="438"/>
      <c r="GHF560" s="3"/>
      <c r="GHG560" s="578"/>
      <c r="GHH560" s="3"/>
      <c r="GHI560" s="438"/>
      <c r="GHJ560" s="3"/>
      <c r="GHK560" s="578"/>
      <c r="GHL560" s="3"/>
      <c r="GHM560" s="438"/>
      <c r="GHN560" s="3"/>
      <c r="GHO560" s="578"/>
      <c r="GHP560" s="3"/>
      <c r="GHQ560" s="438"/>
      <c r="GHR560" s="3"/>
      <c r="GHS560" s="578"/>
      <c r="GHT560" s="3"/>
      <c r="GHU560" s="438"/>
      <c r="GHV560" s="3"/>
      <c r="GHW560" s="578"/>
      <c r="GHX560" s="3"/>
      <c r="GHY560" s="438"/>
      <c r="GHZ560" s="3"/>
      <c r="GIA560" s="578"/>
      <c r="GIB560" s="3"/>
      <c r="GIC560" s="438"/>
      <c r="GID560" s="3"/>
      <c r="GIE560" s="578"/>
      <c r="GIF560" s="3"/>
      <c r="GIG560" s="438"/>
      <c r="GIH560" s="3"/>
      <c r="GII560" s="578"/>
      <c r="GIJ560" s="3"/>
      <c r="GIK560" s="438"/>
      <c r="GIL560" s="3"/>
      <c r="GIM560" s="578"/>
      <c r="GIN560" s="3"/>
      <c r="GIO560" s="438"/>
      <c r="GIP560" s="3"/>
      <c r="GIQ560" s="578"/>
      <c r="GIR560" s="3"/>
      <c r="GIS560" s="438"/>
      <c r="GIT560" s="3"/>
      <c r="GIU560" s="578"/>
      <c r="GIV560" s="3"/>
      <c r="GIW560" s="438"/>
      <c r="GIX560" s="3"/>
      <c r="GIY560" s="578"/>
      <c r="GIZ560" s="3"/>
      <c r="GJA560" s="438"/>
      <c r="GJB560" s="3"/>
      <c r="GJC560" s="578"/>
      <c r="GJD560" s="3"/>
      <c r="GJE560" s="438"/>
      <c r="GJF560" s="3"/>
      <c r="GJG560" s="578"/>
      <c r="GJH560" s="3"/>
      <c r="GJI560" s="438"/>
      <c r="GJJ560" s="3"/>
      <c r="GJK560" s="578"/>
      <c r="GJL560" s="3"/>
      <c r="GJM560" s="438"/>
      <c r="GJN560" s="3"/>
      <c r="GJO560" s="578"/>
      <c r="GJP560" s="3"/>
      <c r="GJQ560" s="438"/>
      <c r="GJR560" s="3"/>
      <c r="GJS560" s="578"/>
      <c r="GJT560" s="3"/>
      <c r="GJU560" s="438"/>
      <c r="GJV560" s="3"/>
      <c r="GJW560" s="578"/>
      <c r="GJX560" s="3"/>
      <c r="GJY560" s="438"/>
      <c r="GJZ560" s="3"/>
      <c r="GKA560" s="578"/>
      <c r="GKB560" s="3"/>
      <c r="GKC560" s="438"/>
      <c r="GKD560" s="3"/>
      <c r="GKE560" s="578"/>
      <c r="GKF560" s="3"/>
      <c r="GKG560" s="438"/>
      <c r="GKH560" s="3"/>
      <c r="GKI560" s="578"/>
      <c r="GKJ560" s="3"/>
      <c r="GKK560" s="438"/>
      <c r="GKL560" s="3"/>
      <c r="GKM560" s="578"/>
      <c r="GKN560" s="3"/>
      <c r="GKO560" s="438"/>
      <c r="GKP560" s="3"/>
      <c r="GKQ560" s="578"/>
      <c r="GKR560" s="3"/>
      <c r="GKS560" s="438"/>
      <c r="GKT560" s="3"/>
      <c r="GKU560" s="578"/>
      <c r="GKV560" s="3"/>
      <c r="GKW560" s="438"/>
      <c r="GKX560" s="3"/>
      <c r="GKY560" s="578"/>
      <c r="GKZ560" s="3"/>
      <c r="GLA560" s="438"/>
      <c r="GLB560" s="3"/>
      <c r="GLC560" s="578"/>
      <c r="GLD560" s="3"/>
      <c r="GLE560" s="438"/>
      <c r="GLF560" s="3"/>
      <c r="GLG560" s="578"/>
      <c r="GLH560" s="3"/>
      <c r="GLI560" s="438"/>
      <c r="GLJ560" s="3"/>
      <c r="GLK560" s="578"/>
      <c r="GLL560" s="3"/>
      <c r="GLM560" s="438"/>
      <c r="GLN560" s="3"/>
      <c r="GLO560" s="578"/>
      <c r="GLP560" s="3"/>
      <c r="GLQ560" s="438"/>
      <c r="GLR560" s="3"/>
      <c r="GLS560" s="578"/>
      <c r="GLT560" s="3"/>
      <c r="GLU560" s="438"/>
      <c r="GLV560" s="3"/>
      <c r="GLW560" s="578"/>
      <c r="GLX560" s="3"/>
      <c r="GLY560" s="438"/>
      <c r="GLZ560" s="3"/>
      <c r="GMA560" s="578"/>
      <c r="GMB560" s="3"/>
      <c r="GMC560" s="438"/>
      <c r="GMD560" s="3"/>
      <c r="GME560" s="578"/>
      <c r="GMF560" s="3"/>
      <c r="GMG560" s="438"/>
      <c r="GMH560" s="3"/>
      <c r="GMI560" s="578"/>
      <c r="GMJ560" s="3"/>
      <c r="GMK560" s="438"/>
      <c r="GML560" s="3"/>
      <c r="GMM560" s="578"/>
      <c r="GMN560" s="3"/>
      <c r="GMO560" s="438"/>
      <c r="GMP560" s="3"/>
      <c r="GMQ560" s="578"/>
      <c r="GMR560" s="3"/>
      <c r="GMS560" s="438"/>
      <c r="GMT560" s="3"/>
      <c r="GMU560" s="578"/>
      <c r="GMV560" s="3"/>
      <c r="GMW560" s="438"/>
      <c r="GMX560" s="3"/>
      <c r="GMY560" s="578"/>
      <c r="GMZ560" s="3"/>
      <c r="GNA560" s="438"/>
      <c r="GNB560" s="3"/>
      <c r="GNC560" s="578"/>
      <c r="GND560" s="3"/>
      <c r="GNE560" s="438"/>
      <c r="GNF560" s="3"/>
      <c r="GNG560" s="578"/>
      <c r="GNH560" s="3"/>
      <c r="GNI560" s="438"/>
      <c r="GNJ560" s="3"/>
      <c r="GNK560" s="578"/>
      <c r="GNL560" s="3"/>
      <c r="GNM560" s="438"/>
      <c r="GNN560" s="3"/>
      <c r="GNO560" s="578"/>
      <c r="GNP560" s="3"/>
      <c r="GNQ560" s="438"/>
      <c r="GNR560" s="3"/>
      <c r="GNS560" s="578"/>
      <c r="GNT560" s="3"/>
      <c r="GNU560" s="438"/>
      <c r="GNV560" s="3"/>
      <c r="GNW560" s="578"/>
      <c r="GNX560" s="3"/>
      <c r="GNY560" s="438"/>
      <c r="GNZ560" s="3"/>
      <c r="GOA560" s="578"/>
      <c r="GOB560" s="3"/>
      <c r="GOC560" s="438"/>
      <c r="GOD560" s="3"/>
      <c r="GOE560" s="578"/>
      <c r="GOF560" s="3"/>
      <c r="GOG560" s="438"/>
      <c r="GOH560" s="3"/>
      <c r="GOI560" s="578"/>
      <c r="GOJ560" s="3"/>
      <c r="GOK560" s="438"/>
      <c r="GOL560" s="3"/>
      <c r="GOM560" s="578"/>
      <c r="GON560" s="3"/>
      <c r="GOO560" s="438"/>
      <c r="GOP560" s="3"/>
      <c r="GOQ560" s="578"/>
      <c r="GOR560" s="3"/>
      <c r="GOS560" s="438"/>
      <c r="GOT560" s="3"/>
      <c r="GOU560" s="578"/>
      <c r="GOV560" s="3"/>
      <c r="GOW560" s="438"/>
      <c r="GOX560" s="3"/>
      <c r="GOY560" s="578"/>
      <c r="GOZ560" s="3"/>
      <c r="GPA560" s="438"/>
      <c r="GPB560" s="3"/>
      <c r="GPC560" s="578"/>
      <c r="GPD560" s="3"/>
      <c r="GPE560" s="438"/>
      <c r="GPF560" s="3"/>
      <c r="GPG560" s="578"/>
      <c r="GPH560" s="3"/>
      <c r="GPI560" s="438"/>
      <c r="GPJ560" s="3"/>
      <c r="GPK560" s="578"/>
      <c r="GPL560" s="3"/>
      <c r="GPM560" s="438"/>
      <c r="GPN560" s="3"/>
      <c r="GPO560" s="578"/>
      <c r="GPP560" s="3"/>
      <c r="GPQ560" s="438"/>
      <c r="GPR560" s="3"/>
      <c r="GPS560" s="578"/>
      <c r="GPT560" s="3"/>
      <c r="GPU560" s="438"/>
      <c r="GPV560" s="3"/>
      <c r="GPW560" s="578"/>
      <c r="GPX560" s="3"/>
      <c r="GPY560" s="438"/>
      <c r="GPZ560" s="3"/>
      <c r="GQA560" s="578"/>
      <c r="GQB560" s="3"/>
      <c r="GQC560" s="438"/>
      <c r="GQD560" s="3"/>
      <c r="GQE560" s="578"/>
      <c r="GQF560" s="3"/>
      <c r="GQG560" s="438"/>
      <c r="GQH560" s="3"/>
      <c r="GQI560" s="578"/>
      <c r="GQJ560" s="3"/>
      <c r="GQK560" s="438"/>
      <c r="GQL560" s="3"/>
      <c r="GQM560" s="578"/>
      <c r="GQN560" s="3"/>
      <c r="GQO560" s="438"/>
      <c r="GQP560" s="3"/>
      <c r="GQQ560" s="578"/>
      <c r="GQR560" s="3"/>
      <c r="GQS560" s="438"/>
      <c r="GQT560" s="3"/>
      <c r="GQU560" s="578"/>
      <c r="GQV560" s="3"/>
      <c r="GQW560" s="438"/>
      <c r="GQX560" s="3"/>
      <c r="GQY560" s="578"/>
      <c r="GQZ560" s="3"/>
      <c r="GRA560" s="438"/>
      <c r="GRB560" s="3"/>
      <c r="GRC560" s="578"/>
      <c r="GRD560" s="3"/>
      <c r="GRE560" s="438"/>
      <c r="GRF560" s="3"/>
      <c r="GRG560" s="578"/>
      <c r="GRH560" s="3"/>
      <c r="GRI560" s="438"/>
      <c r="GRJ560" s="3"/>
      <c r="GRK560" s="578"/>
      <c r="GRL560" s="3"/>
      <c r="GRM560" s="438"/>
      <c r="GRN560" s="3"/>
      <c r="GRO560" s="578"/>
      <c r="GRP560" s="3"/>
      <c r="GRQ560" s="438"/>
      <c r="GRR560" s="3"/>
      <c r="GRS560" s="578"/>
      <c r="GRT560" s="3"/>
      <c r="GRU560" s="438"/>
      <c r="GRV560" s="3"/>
      <c r="GRW560" s="578"/>
      <c r="GRX560" s="3"/>
      <c r="GRY560" s="438"/>
      <c r="GRZ560" s="3"/>
      <c r="GSA560" s="578"/>
      <c r="GSB560" s="3"/>
      <c r="GSC560" s="438"/>
      <c r="GSD560" s="3"/>
      <c r="GSE560" s="578"/>
      <c r="GSF560" s="3"/>
      <c r="GSG560" s="438"/>
      <c r="GSH560" s="3"/>
      <c r="GSI560" s="578"/>
      <c r="GSJ560" s="3"/>
      <c r="GSK560" s="438"/>
      <c r="GSL560" s="3"/>
      <c r="GSM560" s="578"/>
      <c r="GSN560" s="3"/>
      <c r="GSO560" s="438"/>
      <c r="GSP560" s="3"/>
      <c r="GSQ560" s="578"/>
      <c r="GSR560" s="3"/>
      <c r="GSS560" s="438"/>
      <c r="GST560" s="3"/>
      <c r="GSU560" s="578"/>
      <c r="GSV560" s="3"/>
      <c r="GSW560" s="438"/>
      <c r="GSX560" s="3"/>
      <c r="GSY560" s="578"/>
      <c r="GSZ560" s="3"/>
      <c r="GTA560" s="438"/>
      <c r="GTB560" s="3"/>
      <c r="GTC560" s="578"/>
      <c r="GTD560" s="3"/>
      <c r="GTE560" s="438"/>
      <c r="GTF560" s="3"/>
      <c r="GTG560" s="578"/>
      <c r="GTH560" s="3"/>
      <c r="GTI560" s="438"/>
      <c r="GTJ560" s="3"/>
      <c r="GTK560" s="578"/>
      <c r="GTL560" s="3"/>
      <c r="GTM560" s="438"/>
      <c r="GTN560" s="3"/>
      <c r="GTO560" s="578"/>
      <c r="GTP560" s="3"/>
      <c r="GTQ560" s="438"/>
      <c r="GTR560" s="3"/>
      <c r="GTS560" s="578"/>
      <c r="GTT560" s="3"/>
      <c r="GTU560" s="438"/>
      <c r="GTV560" s="3"/>
      <c r="GTW560" s="578"/>
      <c r="GTX560" s="3"/>
      <c r="GTY560" s="438"/>
      <c r="GTZ560" s="3"/>
      <c r="GUA560" s="578"/>
      <c r="GUB560" s="3"/>
      <c r="GUC560" s="438"/>
      <c r="GUD560" s="3"/>
      <c r="GUE560" s="578"/>
      <c r="GUF560" s="3"/>
      <c r="GUG560" s="438"/>
      <c r="GUH560" s="3"/>
      <c r="GUI560" s="578"/>
      <c r="GUJ560" s="3"/>
      <c r="GUK560" s="438"/>
      <c r="GUL560" s="3"/>
      <c r="GUM560" s="578"/>
      <c r="GUN560" s="3"/>
      <c r="GUO560" s="438"/>
      <c r="GUP560" s="3"/>
      <c r="GUQ560" s="578"/>
      <c r="GUR560" s="3"/>
      <c r="GUS560" s="438"/>
      <c r="GUT560" s="3"/>
      <c r="GUU560" s="578"/>
      <c r="GUV560" s="3"/>
      <c r="GUW560" s="438"/>
      <c r="GUX560" s="3"/>
      <c r="GUY560" s="578"/>
      <c r="GUZ560" s="3"/>
      <c r="GVA560" s="438"/>
      <c r="GVB560" s="3"/>
      <c r="GVC560" s="578"/>
      <c r="GVD560" s="3"/>
      <c r="GVE560" s="438"/>
      <c r="GVF560" s="3"/>
      <c r="GVG560" s="578"/>
      <c r="GVH560" s="3"/>
      <c r="GVI560" s="438"/>
      <c r="GVJ560" s="3"/>
      <c r="GVK560" s="578"/>
      <c r="GVL560" s="3"/>
      <c r="GVM560" s="438"/>
      <c r="GVN560" s="3"/>
      <c r="GVO560" s="578"/>
      <c r="GVP560" s="3"/>
      <c r="GVQ560" s="438"/>
      <c r="GVR560" s="3"/>
      <c r="GVS560" s="578"/>
      <c r="GVT560" s="3"/>
      <c r="GVU560" s="438"/>
      <c r="GVV560" s="3"/>
      <c r="GVW560" s="578"/>
      <c r="GVX560" s="3"/>
      <c r="GVY560" s="438"/>
      <c r="GVZ560" s="3"/>
      <c r="GWA560" s="578"/>
      <c r="GWB560" s="3"/>
      <c r="GWC560" s="438"/>
      <c r="GWD560" s="3"/>
      <c r="GWE560" s="578"/>
      <c r="GWF560" s="3"/>
      <c r="GWG560" s="438"/>
      <c r="GWH560" s="3"/>
      <c r="GWI560" s="578"/>
      <c r="GWJ560" s="3"/>
      <c r="GWK560" s="438"/>
      <c r="GWL560" s="3"/>
      <c r="GWM560" s="578"/>
      <c r="GWN560" s="3"/>
      <c r="GWO560" s="438"/>
      <c r="GWP560" s="3"/>
      <c r="GWQ560" s="578"/>
      <c r="GWR560" s="3"/>
      <c r="GWS560" s="438"/>
      <c r="GWT560" s="3"/>
      <c r="GWU560" s="578"/>
      <c r="GWV560" s="3"/>
      <c r="GWW560" s="438"/>
      <c r="GWX560" s="3"/>
      <c r="GWY560" s="578"/>
      <c r="GWZ560" s="3"/>
      <c r="GXA560" s="438"/>
      <c r="GXB560" s="3"/>
      <c r="GXC560" s="578"/>
      <c r="GXD560" s="3"/>
      <c r="GXE560" s="438"/>
      <c r="GXF560" s="3"/>
      <c r="GXG560" s="578"/>
      <c r="GXH560" s="3"/>
      <c r="GXI560" s="438"/>
      <c r="GXJ560" s="3"/>
      <c r="GXK560" s="578"/>
      <c r="GXL560" s="3"/>
      <c r="GXM560" s="438"/>
      <c r="GXN560" s="3"/>
      <c r="GXO560" s="578"/>
      <c r="GXP560" s="3"/>
      <c r="GXQ560" s="438"/>
      <c r="GXR560" s="3"/>
      <c r="GXS560" s="578"/>
      <c r="GXT560" s="3"/>
      <c r="GXU560" s="438"/>
      <c r="GXV560" s="3"/>
      <c r="GXW560" s="578"/>
      <c r="GXX560" s="3"/>
      <c r="GXY560" s="438"/>
      <c r="GXZ560" s="3"/>
      <c r="GYA560" s="578"/>
      <c r="GYB560" s="3"/>
      <c r="GYC560" s="438"/>
      <c r="GYD560" s="3"/>
      <c r="GYE560" s="578"/>
      <c r="GYF560" s="3"/>
      <c r="GYG560" s="438"/>
      <c r="GYH560" s="3"/>
      <c r="GYI560" s="578"/>
      <c r="GYJ560" s="3"/>
      <c r="GYK560" s="438"/>
      <c r="GYL560" s="3"/>
      <c r="GYM560" s="578"/>
      <c r="GYN560" s="3"/>
      <c r="GYO560" s="438"/>
      <c r="GYP560" s="3"/>
      <c r="GYQ560" s="578"/>
      <c r="GYR560" s="3"/>
      <c r="GYS560" s="438"/>
      <c r="GYT560" s="3"/>
      <c r="GYU560" s="578"/>
      <c r="GYV560" s="3"/>
      <c r="GYW560" s="438"/>
      <c r="GYX560" s="3"/>
      <c r="GYY560" s="578"/>
      <c r="GYZ560" s="3"/>
      <c r="GZA560" s="438"/>
      <c r="GZB560" s="3"/>
      <c r="GZC560" s="578"/>
      <c r="GZD560" s="3"/>
      <c r="GZE560" s="438"/>
      <c r="GZF560" s="3"/>
      <c r="GZG560" s="578"/>
      <c r="GZH560" s="3"/>
      <c r="GZI560" s="438"/>
      <c r="GZJ560" s="3"/>
      <c r="GZK560" s="578"/>
      <c r="GZL560" s="3"/>
      <c r="GZM560" s="438"/>
      <c r="GZN560" s="3"/>
      <c r="GZO560" s="578"/>
      <c r="GZP560" s="3"/>
      <c r="GZQ560" s="438"/>
      <c r="GZR560" s="3"/>
      <c r="GZS560" s="578"/>
      <c r="GZT560" s="3"/>
      <c r="GZU560" s="438"/>
      <c r="GZV560" s="3"/>
      <c r="GZW560" s="578"/>
      <c r="GZX560" s="3"/>
      <c r="GZY560" s="438"/>
      <c r="GZZ560" s="3"/>
      <c r="HAA560" s="578"/>
      <c r="HAB560" s="3"/>
      <c r="HAC560" s="438"/>
      <c r="HAD560" s="3"/>
      <c r="HAE560" s="578"/>
      <c r="HAF560" s="3"/>
      <c r="HAG560" s="438"/>
      <c r="HAH560" s="3"/>
      <c r="HAI560" s="578"/>
      <c r="HAJ560" s="3"/>
      <c r="HAK560" s="438"/>
      <c r="HAL560" s="3"/>
      <c r="HAM560" s="578"/>
      <c r="HAN560" s="3"/>
      <c r="HAO560" s="438"/>
      <c r="HAP560" s="3"/>
      <c r="HAQ560" s="578"/>
      <c r="HAR560" s="3"/>
      <c r="HAS560" s="438"/>
      <c r="HAT560" s="3"/>
      <c r="HAU560" s="578"/>
      <c r="HAV560" s="3"/>
      <c r="HAW560" s="438"/>
      <c r="HAX560" s="3"/>
      <c r="HAY560" s="578"/>
      <c r="HAZ560" s="3"/>
      <c r="HBA560" s="438"/>
      <c r="HBB560" s="3"/>
      <c r="HBC560" s="578"/>
      <c r="HBD560" s="3"/>
      <c r="HBE560" s="438"/>
      <c r="HBF560" s="3"/>
      <c r="HBG560" s="578"/>
      <c r="HBH560" s="3"/>
      <c r="HBI560" s="438"/>
      <c r="HBJ560" s="3"/>
      <c r="HBK560" s="578"/>
      <c r="HBL560" s="3"/>
      <c r="HBM560" s="438"/>
      <c r="HBN560" s="3"/>
      <c r="HBO560" s="578"/>
      <c r="HBP560" s="3"/>
      <c r="HBQ560" s="438"/>
      <c r="HBR560" s="3"/>
      <c r="HBS560" s="578"/>
      <c r="HBT560" s="3"/>
      <c r="HBU560" s="438"/>
      <c r="HBV560" s="3"/>
      <c r="HBW560" s="578"/>
      <c r="HBX560" s="3"/>
      <c r="HBY560" s="438"/>
      <c r="HBZ560" s="3"/>
      <c r="HCA560" s="578"/>
      <c r="HCB560" s="3"/>
      <c r="HCC560" s="438"/>
      <c r="HCD560" s="3"/>
      <c r="HCE560" s="578"/>
      <c r="HCF560" s="3"/>
      <c r="HCG560" s="438"/>
      <c r="HCH560" s="3"/>
      <c r="HCI560" s="578"/>
      <c r="HCJ560" s="3"/>
      <c r="HCK560" s="438"/>
      <c r="HCL560" s="3"/>
      <c r="HCM560" s="578"/>
      <c r="HCN560" s="3"/>
      <c r="HCO560" s="438"/>
      <c r="HCP560" s="3"/>
      <c r="HCQ560" s="578"/>
      <c r="HCR560" s="3"/>
      <c r="HCS560" s="438"/>
      <c r="HCT560" s="3"/>
      <c r="HCU560" s="578"/>
      <c r="HCV560" s="3"/>
      <c r="HCW560" s="438"/>
      <c r="HCX560" s="3"/>
      <c r="HCY560" s="578"/>
      <c r="HCZ560" s="3"/>
      <c r="HDA560" s="438"/>
      <c r="HDB560" s="3"/>
      <c r="HDC560" s="578"/>
      <c r="HDD560" s="3"/>
      <c r="HDE560" s="438"/>
      <c r="HDF560" s="3"/>
      <c r="HDG560" s="578"/>
      <c r="HDH560" s="3"/>
      <c r="HDI560" s="438"/>
      <c r="HDJ560" s="3"/>
      <c r="HDK560" s="578"/>
      <c r="HDL560" s="3"/>
      <c r="HDM560" s="438"/>
      <c r="HDN560" s="3"/>
      <c r="HDO560" s="578"/>
      <c r="HDP560" s="3"/>
      <c r="HDQ560" s="438"/>
      <c r="HDR560" s="3"/>
      <c r="HDS560" s="578"/>
      <c r="HDT560" s="3"/>
      <c r="HDU560" s="438"/>
      <c r="HDV560" s="3"/>
      <c r="HDW560" s="578"/>
      <c r="HDX560" s="3"/>
      <c r="HDY560" s="438"/>
      <c r="HDZ560" s="3"/>
      <c r="HEA560" s="578"/>
      <c r="HEB560" s="3"/>
      <c r="HEC560" s="438"/>
      <c r="HED560" s="3"/>
      <c r="HEE560" s="578"/>
      <c r="HEF560" s="3"/>
      <c r="HEG560" s="438"/>
      <c r="HEH560" s="3"/>
      <c r="HEI560" s="578"/>
      <c r="HEJ560" s="3"/>
      <c r="HEK560" s="438"/>
      <c r="HEL560" s="3"/>
      <c r="HEM560" s="578"/>
      <c r="HEN560" s="3"/>
      <c r="HEO560" s="438"/>
      <c r="HEP560" s="3"/>
      <c r="HEQ560" s="578"/>
      <c r="HER560" s="3"/>
      <c r="HES560" s="438"/>
      <c r="HET560" s="3"/>
      <c r="HEU560" s="578"/>
      <c r="HEV560" s="3"/>
      <c r="HEW560" s="438"/>
      <c r="HEX560" s="3"/>
      <c r="HEY560" s="578"/>
      <c r="HEZ560" s="3"/>
      <c r="HFA560" s="438"/>
      <c r="HFB560" s="3"/>
      <c r="HFC560" s="578"/>
      <c r="HFD560" s="3"/>
      <c r="HFE560" s="438"/>
      <c r="HFF560" s="3"/>
      <c r="HFG560" s="578"/>
      <c r="HFH560" s="3"/>
      <c r="HFI560" s="438"/>
      <c r="HFJ560" s="3"/>
      <c r="HFK560" s="578"/>
      <c r="HFL560" s="3"/>
      <c r="HFM560" s="438"/>
      <c r="HFN560" s="3"/>
      <c r="HFO560" s="578"/>
      <c r="HFP560" s="3"/>
      <c r="HFQ560" s="438"/>
      <c r="HFR560" s="3"/>
      <c r="HFS560" s="578"/>
      <c r="HFT560" s="3"/>
      <c r="HFU560" s="438"/>
      <c r="HFV560" s="3"/>
      <c r="HFW560" s="578"/>
      <c r="HFX560" s="3"/>
      <c r="HFY560" s="438"/>
      <c r="HFZ560" s="3"/>
      <c r="HGA560" s="578"/>
      <c r="HGB560" s="3"/>
      <c r="HGC560" s="438"/>
      <c r="HGD560" s="3"/>
      <c r="HGE560" s="578"/>
      <c r="HGF560" s="3"/>
      <c r="HGG560" s="438"/>
      <c r="HGH560" s="3"/>
      <c r="HGI560" s="578"/>
      <c r="HGJ560" s="3"/>
      <c r="HGK560" s="438"/>
      <c r="HGL560" s="3"/>
      <c r="HGM560" s="578"/>
      <c r="HGN560" s="3"/>
      <c r="HGO560" s="438"/>
      <c r="HGP560" s="3"/>
      <c r="HGQ560" s="578"/>
      <c r="HGR560" s="3"/>
      <c r="HGS560" s="438"/>
      <c r="HGT560" s="3"/>
      <c r="HGU560" s="578"/>
      <c r="HGV560" s="3"/>
      <c r="HGW560" s="438"/>
      <c r="HGX560" s="3"/>
      <c r="HGY560" s="578"/>
      <c r="HGZ560" s="3"/>
      <c r="HHA560" s="438"/>
      <c r="HHB560" s="3"/>
      <c r="HHC560" s="578"/>
      <c r="HHD560" s="3"/>
      <c r="HHE560" s="438"/>
      <c r="HHF560" s="3"/>
      <c r="HHG560" s="578"/>
      <c r="HHH560" s="3"/>
      <c r="HHI560" s="438"/>
      <c r="HHJ560" s="3"/>
      <c r="HHK560" s="578"/>
      <c r="HHL560" s="3"/>
      <c r="HHM560" s="438"/>
      <c r="HHN560" s="3"/>
      <c r="HHO560" s="578"/>
      <c r="HHP560" s="3"/>
      <c r="HHQ560" s="438"/>
      <c r="HHR560" s="3"/>
      <c r="HHS560" s="578"/>
      <c r="HHT560" s="3"/>
      <c r="HHU560" s="438"/>
      <c r="HHV560" s="3"/>
      <c r="HHW560" s="578"/>
      <c r="HHX560" s="3"/>
      <c r="HHY560" s="438"/>
      <c r="HHZ560" s="3"/>
      <c r="HIA560" s="578"/>
      <c r="HIB560" s="3"/>
      <c r="HIC560" s="438"/>
      <c r="HID560" s="3"/>
      <c r="HIE560" s="578"/>
      <c r="HIF560" s="3"/>
      <c r="HIG560" s="438"/>
      <c r="HIH560" s="3"/>
      <c r="HII560" s="578"/>
      <c r="HIJ560" s="3"/>
      <c r="HIK560" s="438"/>
      <c r="HIL560" s="3"/>
      <c r="HIM560" s="578"/>
      <c r="HIN560" s="3"/>
      <c r="HIO560" s="438"/>
      <c r="HIP560" s="3"/>
      <c r="HIQ560" s="578"/>
      <c r="HIR560" s="3"/>
      <c r="HIS560" s="438"/>
      <c r="HIT560" s="3"/>
      <c r="HIU560" s="578"/>
      <c r="HIV560" s="3"/>
      <c r="HIW560" s="438"/>
      <c r="HIX560" s="3"/>
      <c r="HIY560" s="578"/>
      <c r="HIZ560" s="3"/>
      <c r="HJA560" s="438"/>
      <c r="HJB560" s="3"/>
      <c r="HJC560" s="578"/>
      <c r="HJD560" s="3"/>
      <c r="HJE560" s="438"/>
      <c r="HJF560" s="3"/>
      <c r="HJG560" s="578"/>
      <c r="HJH560" s="3"/>
      <c r="HJI560" s="438"/>
      <c r="HJJ560" s="3"/>
      <c r="HJK560" s="578"/>
      <c r="HJL560" s="3"/>
      <c r="HJM560" s="438"/>
      <c r="HJN560" s="3"/>
      <c r="HJO560" s="578"/>
      <c r="HJP560" s="3"/>
      <c r="HJQ560" s="438"/>
      <c r="HJR560" s="3"/>
      <c r="HJS560" s="578"/>
      <c r="HJT560" s="3"/>
      <c r="HJU560" s="438"/>
      <c r="HJV560" s="3"/>
      <c r="HJW560" s="578"/>
      <c r="HJX560" s="3"/>
      <c r="HJY560" s="438"/>
      <c r="HJZ560" s="3"/>
      <c r="HKA560" s="578"/>
      <c r="HKB560" s="3"/>
      <c r="HKC560" s="438"/>
      <c r="HKD560" s="3"/>
      <c r="HKE560" s="578"/>
      <c r="HKF560" s="3"/>
      <c r="HKG560" s="438"/>
      <c r="HKH560" s="3"/>
      <c r="HKI560" s="578"/>
      <c r="HKJ560" s="3"/>
      <c r="HKK560" s="438"/>
      <c r="HKL560" s="3"/>
      <c r="HKM560" s="578"/>
      <c r="HKN560" s="3"/>
      <c r="HKO560" s="438"/>
      <c r="HKP560" s="3"/>
      <c r="HKQ560" s="578"/>
      <c r="HKR560" s="3"/>
      <c r="HKS560" s="438"/>
      <c r="HKT560" s="3"/>
      <c r="HKU560" s="578"/>
      <c r="HKV560" s="3"/>
      <c r="HKW560" s="438"/>
      <c r="HKX560" s="3"/>
      <c r="HKY560" s="578"/>
      <c r="HKZ560" s="3"/>
      <c r="HLA560" s="438"/>
      <c r="HLB560" s="3"/>
      <c r="HLC560" s="578"/>
      <c r="HLD560" s="3"/>
      <c r="HLE560" s="438"/>
      <c r="HLF560" s="3"/>
      <c r="HLG560" s="578"/>
      <c r="HLH560" s="3"/>
      <c r="HLI560" s="438"/>
      <c r="HLJ560" s="3"/>
      <c r="HLK560" s="578"/>
      <c r="HLL560" s="3"/>
      <c r="HLM560" s="438"/>
      <c r="HLN560" s="3"/>
      <c r="HLO560" s="578"/>
      <c r="HLP560" s="3"/>
      <c r="HLQ560" s="438"/>
      <c r="HLR560" s="3"/>
      <c r="HLS560" s="578"/>
      <c r="HLT560" s="3"/>
      <c r="HLU560" s="438"/>
      <c r="HLV560" s="3"/>
      <c r="HLW560" s="578"/>
      <c r="HLX560" s="3"/>
      <c r="HLY560" s="438"/>
      <c r="HLZ560" s="3"/>
      <c r="HMA560" s="578"/>
      <c r="HMB560" s="3"/>
      <c r="HMC560" s="438"/>
      <c r="HMD560" s="3"/>
      <c r="HME560" s="578"/>
      <c r="HMF560" s="3"/>
      <c r="HMG560" s="438"/>
      <c r="HMH560" s="3"/>
      <c r="HMI560" s="578"/>
      <c r="HMJ560" s="3"/>
      <c r="HMK560" s="438"/>
      <c r="HML560" s="3"/>
      <c r="HMM560" s="578"/>
      <c r="HMN560" s="3"/>
      <c r="HMO560" s="438"/>
      <c r="HMP560" s="3"/>
      <c r="HMQ560" s="578"/>
      <c r="HMR560" s="3"/>
      <c r="HMS560" s="438"/>
      <c r="HMT560" s="3"/>
      <c r="HMU560" s="578"/>
      <c r="HMV560" s="3"/>
      <c r="HMW560" s="438"/>
      <c r="HMX560" s="3"/>
      <c r="HMY560" s="578"/>
      <c r="HMZ560" s="3"/>
      <c r="HNA560" s="438"/>
      <c r="HNB560" s="3"/>
      <c r="HNC560" s="578"/>
      <c r="HND560" s="3"/>
      <c r="HNE560" s="438"/>
      <c r="HNF560" s="3"/>
      <c r="HNG560" s="578"/>
      <c r="HNH560" s="3"/>
      <c r="HNI560" s="438"/>
      <c r="HNJ560" s="3"/>
      <c r="HNK560" s="578"/>
      <c r="HNL560" s="3"/>
      <c r="HNM560" s="438"/>
      <c r="HNN560" s="3"/>
      <c r="HNO560" s="578"/>
      <c r="HNP560" s="3"/>
      <c r="HNQ560" s="438"/>
      <c r="HNR560" s="3"/>
      <c r="HNS560" s="578"/>
      <c r="HNT560" s="3"/>
      <c r="HNU560" s="438"/>
      <c r="HNV560" s="3"/>
      <c r="HNW560" s="578"/>
      <c r="HNX560" s="3"/>
      <c r="HNY560" s="438"/>
      <c r="HNZ560" s="3"/>
      <c r="HOA560" s="578"/>
      <c r="HOB560" s="3"/>
      <c r="HOC560" s="438"/>
      <c r="HOD560" s="3"/>
      <c r="HOE560" s="578"/>
      <c r="HOF560" s="3"/>
      <c r="HOG560" s="438"/>
      <c r="HOH560" s="3"/>
      <c r="HOI560" s="578"/>
      <c r="HOJ560" s="3"/>
      <c r="HOK560" s="438"/>
      <c r="HOL560" s="3"/>
      <c r="HOM560" s="578"/>
      <c r="HON560" s="3"/>
      <c r="HOO560" s="438"/>
      <c r="HOP560" s="3"/>
      <c r="HOQ560" s="578"/>
      <c r="HOR560" s="3"/>
      <c r="HOS560" s="438"/>
      <c r="HOT560" s="3"/>
      <c r="HOU560" s="578"/>
      <c r="HOV560" s="3"/>
      <c r="HOW560" s="438"/>
      <c r="HOX560" s="3"/>
      <c r="HOY560" s="578"/>
      <c r="HOZ560" s="3"/>
      <c r="HPA560" s="438"/>
      <c r="HPB560" s="3"/>
      <c r="HPC560" s="578"/>
      <c r="HPD560" s="3"/>
      <c r="HPE560" s="438"/>
      <c r="HPF560" s="3"/>
      <c r="HPG560" s="578"/>
      <c r="HPH560" s="3"/>
      <c r="HPI560" s="438"/>
      <c r="HPJ560" s="3"/>
      <c r="HPK560" s="578"/>
      <c r="HPL560" s="3"/>
      <c r="HPM560" s="438"/>
      <c r="HPN560" s="3"/>
      <c r="HPO560" s="578"/>
      <c r="HPP560" s="3"/>
      <c r="HPQ560" s="438"/>
      <c r="HPR560" s="3"/>
      <c r="HPS560" s="578"/>
      <c r="HPT560" s="3"/>
      <c r="HPU560" s="438"/>
      <c r="HPV560" s="3"/>
      <c r="HPW560" s="578"/>
      <c r="HPX560" s="3"/>
      <c r="HPY560" s="438"/>
      <c r="HPZ560" s="3"/>
      <c r="HQA560" s="578"/>
      <c r="HQB560" s="3"/>
      <c r="HQC560" s="438"/>
      <c r="HQD560" s="3"/>
      <c r="HQE560" s="578"/>
      <c r="HQF560" s="3"/>
      <c r="HQG560" s="438"/>
      <c r="HQH560" s="3"/>
      <c r="HQI560" s="578"/>
      <c r="HQJ560" s="3"/>
      <c r="HQK560" s="438"/>
      <c r="HQL560" s="3"/>
      <c r="HQM560" s="578"/>
      <c r="HQN560" s="3"/>
      <c r="HQO560" s="438"/>
      <c r="HQP560" s="3"/>
      <c r="HQQ560" s="578"/>
      <c r="HQR560" s="3"/>
      <c r="HQS560" s="438"/>
      <c r="HQT560" s="3"/>
      <c r="HQU560" s="578"/>
      <c r="HQV560" s="3"/>
      <c r="HQW560" s="438"/>
      <c r="HQX560" s="3"/>
      <c r="HQY560" s="578"/>
      <c r="HQZ560" s="3"/>
      <c r="HRA560" s="438"/>
      <c r="HRB560" s="3"/>
      <c r="HRC560" s="578"/>
      <c r="HRD560" s="3"/>
      <c r="HRE560" s="438"/>
      <c r="HRF560" s="3"/>
      <c r="HRG560" s="578"/>
      <c r="HRH560" s="3"/>
      <c r="HRI560" s="438"/>
      <c r="HRJ560" s="3"/>
      <c r="HRK560" s="578"/>
      <c r="HRL560" s="3"/>
      <c r="HRM560" s="438"/>
      <c r="HRN560" s="3"/>
      <c r="HRO560" s="578"/>
      <c r="HRP560" s="3"/>
      <c r="HRQ560" s="438"/>
      <c r="HRR560" s="3"/>
      <c r="HRS560" s="578"/>
      <c r="HRT560" s="3"/>
      <c r="HRU560" s="438"/>
      <c r="HRV560" s="3"/>
      <c r="HRW560" s="578"/>
      <c r="HRX560" s="3"/>
      <c r="HRY560" s="438"/>
      <c r="HRZ560" s="3"/>
      <c r="HSA560" s="578"/>
      <c r="HSB560" s="3"/>
      <c r="HSC560" s="438"/>
      <c r="HSD560" s="3"/>
      <c r="HSE560" s="578"/>
      <c r="HSF560" s="3"/>
      <c r="HSG560" s="438"/>
      <c r="HSH560" s="3"/>
      <c r="HSI560" s="578"/>
      <c r="HSJ560" s="3"/>
      <c r="HSK560" s="438"/>
      <c r="HSL560" s="3"/>
      <c r="HSM560" s="578"/>
      <c r="HSN560" s="3"/>
      <c r="HSO560" s="438"/>
      <c r="HSP560" s="3"/>
      <c r="HSQ560" s="578"/>
      <c r="HSR560" s="3"/>
      <c r="HSS560" s="438"/>
      <c r="HST560" s="3"/>
      <c r="HSU560" s="578"/>
      <c r="HSV560" s="3"/>
      <c r="HSW560" s="438"/>
      <c r="HSX560" s="3"/>
      <c r="HSY560" s="578"/>
      <c r="HSZ560" s="3"/>
      <c r="HTA560" s="438"/>
      <c r="HTB560" s="3"/>
      <c r="HTC560" s="578"/>
      <c r="HTD560" s="3"/>
      <c r="HTE560" s="438"/>
      <c r="HTF560" s="3"/>
      <c r="HTG560" s="578"/>
      <c r="HTH560" s="3"/>
      <c r="HTI560" s="438"/>
      <c r="HTJ560" s="3"/>
      <c r="HTK560" s="578"/>
      <c r="HTL560" s="3"/>
      <c r="HTM560" s="438"/>
      <c r="HTN560" s="3"/>
      <c r="HTO560" s="578"/>
      <c r="HTP560" s="3"/>
      <c r="HTQ560" s="438"/>
      <c r="HTR560" s="3"/>
      <c r="HTS560" s="578"/>
      <c r="HTT560" s="3"/>
      <c r="HTU560" s="438"/>
      <c r="HTV560" s="3"/>
      <c r="HTW560" s="578"/>
      <c r="HTX560" s="3"/>
      <c r="HTY560" s="438"/>
      <c r="HTZ560" s="3"/>
      <c r="HUA560" s="578"/>
      <c r="HUB560" s="3"/>
      <c r="HUC560" s="438"/>
      <c r="HUD560" s="3"/>
      <c r="HUE560" s="578"/>
      <c r="HUF560" s="3"/>
      <c r="HUG560" s="438"/>
      <c r="HUH560" s="3"/>
      <c r="HUI560" s="578"/>
      <c r="HUJ560" s="3"/>
      <c r="HUK560" s="438"/>
      <c r="HUL560" s="3"/>
      <c r="HUM560" s="578"/>
      <c r="HUN560" s="3"/>
      <c r="HUO560" s="438"/>
      <c r="HUP560" s="3"/>
      <c r="HUQ560" s="578"/>
      <c r="HUR560" s="3"/>
      <c r="HUS560" s="438"/>
      <c r="HUT560" s="3"/>
      <c r="HUU560" s="578"/>
      <c r="HUV560" s="3"/>
      <c r="HUW560" s="438"/>
      <c r="HUX560" s="3"/>
      <c r="HUY560" s="578"/>
      <c r="HUZ560" s="3"/>
      <c r="HVA560" s="438"/>
      <c r="HVB560" s="3"/>
      <c r="HVC560" s="578"/>
      <c r="HVD560" s="3"/>
      <c r="HVE560" s="438"/>
      <c r="HVF560" s="3"/>
      <c r="HVG560" s="578"/>
      <c r="HVH560" s="3"/>
      <c r="HVI560" s="438"/>
      <c r="HVJ560" s="3"/>
      <c r="HVK560" s="578"/>
      <c r="HVL560" s="3"/>
      <c r="HVM560" s="438"/>
      <c r="HVN560" s="3"/>
      <c r="HVO560" s="578"/>
      <c r="HVP560" s="3"/>
      <c r="HVQ560" s="438"/>
      <c r="HVR560" s="3"/>
      <c r="HVS560" s="578"/>
      <c r="HVT560" s="3"/>
      <c r="HVU560" s="438"/>
      <c r="HVV560" s="3"/>
      <c r="HVW560" s="578"/>
      <c r="HVX560" s="3"/>
      <c r="HVY560" s="438"/>
      <c r="HVZ560" s="3"/>
      <c r="HWA560" s="578"/>
      <c r="HWB560" s="3"/>
      <c r="HWC560" s="438"/>
      <c r="HWD560" s="3"/>
      <c r="HWE560" s="578"/>
      <c r="HWF560" s="3"/>
      <c r="HWG560" s="438"/>
      <c r="HWH560" s="3"/>
      <c r="HWI560" s="578"/>
      <c r="HWJ560" s="3"/>
      <c r="HWK560" s="438"/>
      <c r="HWL560" s="3"/>
      <c r="HWM560" s="578"/>
      <c r="HWN560" s="3"/>
      <c r="HWO560" s="438"/>
      <c r="HWP560" s="3"/>
      <c r="HWQ560" s="578"/>
      <c r="HWR560" s="3"/>
      <c r="HWS560" s="438"/>
      <c r="HWT560" s="3"/>
      <c r="HWU560" s="578"/>
      <c r="HWV560" s="3"/>
      <c r="HWW560" s="438"/>
      <c r="HWX560" s="3"/>
      <c r="HWY560" s="578"/>
      <c r="HWZ560" s="3"/>
      <c r="HXA560" s="438"/>
      <c r="HXB560" s="3"/>
      <c r="HXC560" s="578"/>
      <c r="HXD560" s="3"/>
      <c r="HXE560" s="438"/>
      <c r="HXF560" s="3"/>
      <c r="HXG560" s="578"/>
      <c r="HXH560" s="3"/>
      <c r="HXI560" s="438"/>
      <c r="HXJ560" s="3"/>
      <c r="HXK560" s="578"/>
      <c r="HXL560" s="3"/>
      <c r="HXM560" s="438"/>
      <c r="HXN560" s="3"/>
      <c r="HXO560" s="578"/>
      <c r="HXP560" s="3"/>
      <c r="HXQ560" s="438"/>
      <c r="HXR560" s="3"/>
      <c r="HXS560" s="578"/>
      <c r="HXT560" s="3"/>
      <c r="HXU560" s="438"/>
      <c r="HXV560" s="3"/>
      <c r="HXW560" s="578"/>
      <c r="HXX560" s="3"/>
      <c r="HXY560" s="438"/>
      <c r="HXZ560" s="3"/>
      <c r="HYA560" s="578"/>
      <c r="HYB560" s="3"/>
      <c r="HYC560" s="438"/>
      <c r="HYD560" s="3"/>
      <c r="HYE560" s="578"/>
      <c r="HYF560" s="3"/>
      <c r="HYG560" s="438"/>
      <c r="HYH560" s="3"/>
      <c r="HYI560" s="578"/>
      <c r="HYJ560" s="3"/>
      <c r="HYK560" s="438"/>
      <c r="HYL560" s="3"/>
      <c r="HYM560" s="578"/>
      <c r="HYN560" s="3"/>
      <c r="HYO560" s="438"/>
      <c r="HYP560" s="3"/>
      <c r="HYQ560" s="578"/>
      <c r="HYR560" s="3"/>
      <c r="HYS560" s="438"/>
      <c r="HYT560" s="3"/>
      <c r="HYU560" s="578"/>
      <c r="HYV560" s="3"/>
      <c r="HYW560" s="438"/>
      <c r="HYX560" s="3"/>
      <c r="HYY560" s="578"/>
      <c r="HYZ560" s="3"/>
      <c r="HZA560" s="438"/>
      <c r="HZB560" s="3"/>
      <c r="HZC560" s="578"/>
      <c r="HZD560" s="3"/>
      <c r="HZE560" s="438"/>
      <c r="HZF560" s="3"/>
      <c r="HZG560" s="578"/>
      <c r="HZH560" s="3"/>
      <c r="HZI560" s="438"/>
      <c r="HZJ560" s="3"/>
      <c r="HZK560" s="578"/>
      <c r="HZL560" s="3"/>
      <c r="HZM560" s="438"/>
      <c r="HZN560" s="3"/>
      <c r="HZO560" s="578"/>
      <c r="HZP560" s="3"/>
      <c r="HZQ560" s="438"/>
      <c r="HZR560" s="3"/>
      <c r="HZS560" s="578"/>
      <c r="HZT560" s="3"/>
      <c r="HZU560" s="438"/>
      <c r="HZV560" s="3"/>
      <c r="HZW560" s="578"/>
      <c r="HZX560" s="3"/>
      <c r="HZY560" s="438"/>
      <c r="HZZ560" s="3"/>
      <c r="IAA560" s="578"/>
      <c r="IAB560" s="3"/>
      <c r="IAC560" s="438"/>
      <c r="IAD560" s="3"/>
      <c r="IAE560" s="578"/>
      <c r="IAF560" s="3"/>
      <c r="IAG560" s="438"/>
      <c r="IAH560" s="3"/>
      <c r="IAI560" s="578"/>
      <c r="IAJ560" s="3"/>
      <c r="IAK560" s="438"/>
      <c r="IAL560" s="3"/>
      <c r="IAM560" s="578"/>
      <c r="IAN560" s="3"/>
      <c r="IAO560" s="438"/>
      <c r="IAP560" s="3"/>
      <c r="IAQ560" s="578"/>
      <c r="IAR560" s="3"/>
      <c r="IAS560" s="438"/>
      <c r="IAT560" s="3"/>
      <c r="IAU560" s="578"/>
      <c r="IAV560" s="3"/>
      <c r="IAW560" s="438"/>
      <c r="IAX560" s="3"/>
      <c r="IAY560" s="578"/>
      <c r="IAZ560" s="3"/>
      <c r="IBA560" s="438"/>
      <c r="IBB560" s="3"/>
      <c r="IBC560" s="578"/>
      <c r="IBD560" s="3"/>
      <c r="IBE560" s="438"/>
      <c r="IBF560" s="3"/>
      <c r="IBG560" s="578"/>
      <c r="IBH560" s="3"/>
      <c r="IBI560" s="438"/>
      <c r="IBJ560" s="3"/>
      <c r="IBK560" s="578"/>
      <c r="IBL560" s="3"/>
      <c r="IBM560" s="438"/>
      <c r="IBN560" s="3"/>
      <c r="IBO560" s="578"/>
      <c r="IBP560" s="3"/>
      <c r="IBQ560" s="438"/>
      <c r="IBR560" s="3"/>
      <c r="IBS560" s="578"/>
      <c r="IBT560" s="3"/>
      <c r="IBU560" s="438"/>
      <c r="IBV560" s="3"/>
      <c r="IBW560" s="578"/>
      <c r="IBX560" s="3"/>
      <c r="IBY560" s="438"/>
      <c r="IBZ560" s="3"/>
      <c r="ICA560" s="578"/>
      <c r="ICB560" s="3"/>
      <c r="ICC560" s="438"/>
      <c r="ICD560" s="3"/>
      <c r="ICE560" s="578"/>
      <c r="ICF560" s="3"/>
      <c r="ICG560" s="438"/>
      <c r="ICH560" s="3"/>
      <c r="ICI560" s="578"/>
      <c r="ICJ560" s="3"/>
      <c r="ICK560" s="438"/>
      <c r="ICL560" s="3"/>
      <c r="ICM560" s="578"/>
      <c r="ICN560" s="3"/>
      <c r="ICO560" s="438"/>
      <c r="ICP560" s="3"/>
      <c r="ICQ560" s="578"/>
      <c r="ICR560" s="3"/>
      <c r="ICS560" s="438"/>
      <c r="ICT560" s="3"/>
      <c r="ICU560" s="578"/>
      <c r="ICV560" s="3"/>
      <c r="ICW560" s="438"/>
      <c r="ICX560" s="3"/>
      <c r="ICY560" s="578"/>
      <c r="ICZ560" s="3"/>
      <c r="IDA560" s="438"/>
      <c r="IDB560" s="3"/>
      <c r="IDC560" s="578"/>
      <c r="IDD560" s="3"/>
      <c r="IDE560" s="438"/>
      <c r="IDF560" s="3"/>
      <c r="IDG560" s="578"/>
      <c r="IDH560" s="3"/>
      <c r="IDI560" s="438"/>
      <c r="IDJ560" s="3"/>
      <c r="IDK560" s="578"/>
      <c r="IDL560" s="3"/>
      <c r="IDM560" s="438"/>
      <c r="IDN560" s="3"/>
      <c r="IDO560" s="578"/>
      <c r="IDP560" s="3"/>
      <c r="IDQ560" s="438"/>
      <c r="IDR560" s="3"/>
      <c r="IDS560" s="578"/>
      <c r="IDT560" s="3"/>
      <c r="IDU560" s="438"/>
      <c r="IDV560" s="3"/>
      <c r="IDW560" s="578"/>
      <c r="IDX560" s="3"/>
      <c r="IDY560" s="438"/>
      <c r="IDZ560" s="3"/>
      <c r="IEA560" s="578"/>
      <c r="IEB560" s="3"/>
      <c r="IEC560" s="438"/>
      <c r="IED560" s="3"/>
      <c r="IEE560" s="578"/>
      <c r="IEF560" s="3"/>
      <c r="IEG560" s="438"/>
      <c r="IEH560" s="3"/>
      <c r="IEI560" s="578"/>
      <c r="IEJ560" s="3"/>
      <c r="IEK560" s="438"/>
      <c r="IEL560" s="3"/>
      <c r="IEM560" s="578"/>
      <c r="IEN560" s="3"/>
      <c r="IEO560" s="438"/>
      <c r="IEP560" s="3"/>
      <c r="IEQ560" s="578"/>
      <c r="IER560" s="3"/>
      <c r="IES560" s="438"/>
      <c r="IET560" s="3"/>
      <c r="IEU560" s="578"/>
      <c r="IEV560" s="3"/>
      <c r="IEW560" s="438"/>
      <c r="IEX560" s="3"/>
      <c r="IEY560" s="578"/>
      <c r="IEZ560" s="3"/>
      <c r="IFA560" s="438"/>
      <c r="IFB560" s="3"/>
      <c r="IFC560" s="578"/>
      <c r="IFD560" s="3"/>
      <c r="IFE560" s="438"/>
      <c r="IFF560" s="3"/>
      <c r="IFG560" s="578"/>
      <c r="IFH560" s="3"/>
      <c r="IFI560" s="438"/>
      <c r="IFJ560" s="3"/>
      <c r="IFK560" s="578"/>
      <c r="IFL560" s="3"/>
      <c r="IFM560" s="438"/>
      <c r="IFN560" s="3"/>
      <c r="IFO560" s="578"/>
      <c r="IFP560" s="3"/>
      <c r="IFQ560" s="438"/>
      <c r="IFR560" s="3"/>
      <c r="IFS560" s="578"/>
      <c r="IFT560" s="3"/>
      <c r="IFU560" s="438"/>
      <c r="IFV560" s="3"/>
      <c r="IFW560" s="578"/>
      <c r="IFX560" s="3"/>
      <c r="IFY560" s="438"/>
      <c r="IFZ560" s="3"/>
      <c r="IGA560" s="578"/>
      <c r="IGB560" s="3"/>
      <c r="IGC560" s="438"/>
      <c r="IGD560" s="3"/>
      <c r="IGE560" s="578"/>
      <c r="IGF560" s="3"/>
      <c r="IGG560" s="438"/>
      <c r="IGH560" s="3"/>
      <c r="IGI560" s="578"/>
      <c r="IGJ560" s="3"/>
      <c r="IGK560" s="438"/>
      <c r="IGL560" s="3"/>
      <c r="IGM560" s="578"/>
      <c r="IGN560" s="3"/>
      <c r="IGO560" s="438"/>
      <c r="IGP560" s="3"/>
      <c r="IGQ560" s="578"/>
      <c r="IGR560" s="3"/>
      <c r="IGS560" s="438"/>
      <c r="IGT560" s="3"/>
      <c r="IGU560" s="578"/>
      <c r="IGV560" s="3"/>
      <c r="IGW560" s="438"/>
      <c r="IGX560" s="3"/>
      <c r="IGY560" s="578"/>
      <c r="IGZ560" s="3"/>
      <c r="IHA560" s="438"/>
      <c r="IHB560" s="3"/>
      <c r="IHC560" s="578"/>
      <c r="IHD560" s="3"/>
      <c r="IHE560" s="438"/>
      <c r="IHF560" s="3"/>
      <c r="IHG560" s="578"/>
      <c r="IHH560" s="3"/>
      <c r="IHI560" s="438"/>
      <c r="IHJ560" s="3"/>
      <c r="IHK560" s="578"/>
      <c r="IHL560" s="3"/>
      <c r="IHM560" s="438"/>
      <c r="IHN560" s="3"/>
      <c r="IHO560" s="578"/>
      <c r="IHP560" s="3"/>
      <c r="IHQ560" s="438"/>
      <c r="IHR560" s="3"/>
      <c r="IHS560" s="578"/>
      <c r="IHT560" s="3"/>
      <c r="IHU560" s="438"/>
      <c r="IHV560" s="3"/>
      <c r="IHW560" s="578"/>
      <c r="IHX560" s="3"/>
      <c r="IHY560" s="438"/>
      <c r="IHZ560" s="3"/>
      <c r="IIA560" s="578"/>
      <c r="IIB560" s="3"/>
      <c r="IIC560" s="438"/>
      <c r="IID560" s="3"/>
      <c r="IIE560" s="578"/>
      <c r="IIF560" s="3"/>
      <c r="IIG560" s="438"/>
      <c r="IIH560" s="3"/>
      <c r="III560" s="578"/>
      <c r="IIJ560" s="3"/>
      <c r="IIK560" s="438"/>
      <c r="IIL560" s="3"/>
      <c r="IIM560" s="578"/>
      <c r="IIN560" s="3"/>
      <c r="IIO560" s="438"/>
      <c r="IIP560" s="3"/>
      <c r="IIQ560" s="578"/>
      <c r="IIR560" s="3"/>
      <c r="IIS560" s="438"/>
      <c r="IIT560" s="3"/>
      <c r="IIU560" s="578"/>
      <c r="IIV560" s="3"/>
      <c r="IIW560" s="438"/>
      <c r="IIX560" s="3"/>
      <c r="IIY560" s="578"/>
      <c r="IIZ560" s="3"/>
      <c r="IJA560" s="438"/>
      <c r="IJB560" s="3"/>
      <c r="IJC560" s="578"/>
      <c r="IJD560" s="3"/>
      <c r="IJE560" s="438"/>
      <c r="IJF560" s="3"/>
      <c r="IJG560" s="578"/>
      <c r="IJH560" s="3"/>
      <c r="IJI560" s="438"/>
      <c r="IJJ560" s="3"/>
      <c r="IJK560" s="578"/>
      <c r="IJL560" s="3"/>
      <c r="IJM560" s="438"/>
      <c r="IJN560" s="3"/>
      <c r="IJO560" s="578"/>
      <c r="IJP560" s="3"/>
      <c r="IJQ560" s="438"/>
      <c r="IJR560" s="3"/>
      <c r="IJS560" s="578"/>
      <c r="IJT560" s="3"/>
      <c r="IJU560" s="438"/>
      <c r="IJV560" s="3"/>
      <c r="IJW560" s="578"/>
      <c r="IJX560" s="3"/>
      <c r="IJY560" s="438"/>
      <c r="IJZ560" s="3"/>
      <c r="IKA560" s="578"/>
      <c r="IKB560" s="3"/>
      <c r="IKC560" s="438"/>
      <c r="IKD560" s="3"/>
      <c r="IKE560" s="578"/>
      <c r="IKF560" s="3"/>
      <c r="IKG560" s="438"/>
      <c r="IKH560" s="3"/>
      <c r="IKI560" s="578"/>
      <c r="IKJ560" s="3"/>
      <c r="IKK560" s="438"/>
      <c r="IKL560" s="3"/>
      <c r="IKM560" s="578"/>
      <c r="IKN560" s="3"/>
      <c r="IKO560" s="438"/>
      <c r="IKP560" s="3"/>
      <c r="IKQ560" s="578"/>
      <c r="IKR560" s="3"/>
      <c r="IKS560" s="438"/>
      <c r="IKT560" s="3"/>
      <c r="IKU560" s="578"/>
      <c r="IKV560" s="3"/>
      <c r="IKW560" s="438"/>
      <c r="IKX560" s="3"/>
      <c r="IKY560" s="578"/>
      <c r="IKZ560" s="3"/>
      <c r="ILA560" s="438"/>
      <c r="ILB560" s="3"/>
      <c r="ILC560" s="578"/>
      <c r="ILD560" s="3"/>
      <c r="ILE560" s="438"/>
      <c r="ILF560" s="3"/>
      <c r="ILG560" s="578"/>
      <c r="ILH560" s="3"/>
      <c r="ILI560" s="438"/>
      <c r="ILJ560" s="3"/>
      <c r="ILK560" s="578"/>
      <c r="ILL560" s="3"/>
      <c r="ILM560" s="438"/>
      <c r="ILN560" s="3"/>
      <c r="ILO560" s="578"/>
      <c r="ILP560" s="3"/>
      <c r="ILQ560" s="438"/>
      <c r="ILR560" s="3"/>
      <c r="ILS560" s="578"/>
      <c r="ILT560" s="3"/>
      <c r="ILU560" s="438"/>
      <c r="ILV560" s="3"/>
      <c r="ILW560" s="578"/>
      <c r="ILX560" s="3"/>
      <c r="ILY560" s="438"/>
      <c r="ILZ560" s="3"/>
      <c r="IMA560" s="578"/>
      <c r="IMB560" s="3"/>
      <c r="IMC560" s="438"/>
      <c r="IMD560" s="3"/>
      <c r="IME560" s="578"/>
      <c r="IMF560" s="3"/>
      <c r="IMG560" s="438"/>
      <c r="IMH560" s="3"/>
      <c r="IMI560" s="578"/>
      <c r="IMJ560" s="3"/>
      <c r="IMK560" s="438"/>
      <c r="IML560" s="3"/>
      <c r="IMM560" s="578"/>
      <c r="IMN560" s="3"/>
      <c r="IMO560" s="438"/>
      <c r="IMP560" s="3"/>
      <c r="IMQ560" s="578"/>
      <c r="IMR560" s="3"/>
      <c r="IMS560" s="438"/>
      <c r="IMT560" s="3"/>
      <c r="IMU560" s="578"/>
      <c r="IMV560" s="3"/>
      <c r="IMW560" s="438"/>
      <c r="IMX560" s="3"/>
      <c r="IMY560" s="578"/>
      <c r="IMZ560" s="3"/>
      <c r="INA560" s="438"/>
      <c r="INB560" s="3"/>
      <c r="INC560" s="578"/>
      <c r="IND560" s="3"/>
      <c r="INE560" s="438"/>
      <c r="INF560" s="3"/>
      <c r="ING560" s="578"/>
      <c r="INH560" s="3"/>
      <c r="INI560" s="438"/>
      <c r="INJ560" s="3"/>
      <c r="INK560" s="578"/>
      <c r="INL560" s="3"/>
      <c r="INM560" s="438"/>
      <c r="INN560" s="3"/>
      <c r="INO560" s="578"/>
      <c r="INP560" s="3"/>
      <c r="INQ560" s="438"/>
      <c r="INR560" s="3"/>
      <c r="INS560" s="578"/>
      <c r="INT560" s="3"/>
      <c r="INU560" s="438"/>
      <c r="INV560" s="3"/>
      <c r="INW560" s="578"/>
      <c r="INX560" s="3"/>
      <c r="INY560" s="438"/>
      <c r="INZ560" s="3"/>
      <c r="IOA560" s="578"/>
      <c r="IOB560" s="3"/>
      <c r="IOC560" s="438"/>
      <c r="IOD560" s="3"/>
      <c r="IOE560" s="578"/>
      <c r="IOF560" s="3"/>
      <c r="IOG560" s="438"/>
      <c r="IOH560" s="3"/>
      <c r="IOI560" s="578"/>
      <c r="IOJ560" s="3"/>
      <c r="IOK560" s="438"/>
      <c r="IOL560" s="3"/>
      <c r="IOM560" s="578"/>
      <c r="ION560" s="3"/>
      <c r="IOO560" s="438"/>
      <c r="IOP560" s="3"/>
      <c r="IOQ560" s="578"/>
      <c r="IOR560" s="3"/>
      <c r="IOS560" s="438"/>
      <c r="IOT560" s="3"/>
      <c r="IOU560" s="578"/>
      <c r="IOV560" s="3"/>
      <c r="IOW560" s="438"/>
      <c r="IOX560" s="3"/>
      <c r="IOY560" s="578"/>
      <c r="IOZ560" s="3"/>
      <c r="IPA560" s="438"/>
      <c r="IPB560" s="3"/>
      <c r="IPC560" s="578"/>
      <c r="IPD560" s="3"/>
      <c r="IPE560" s="438"/>
      <c r="IPF560" s="3"/>
      <c r="IPG560" s="578"/>
      <c r="IPH560" s="3"/>
      <c r="IPI560" s="438"/>
      <c r="IPJ560" s="3"/>
      <c r="IPK560" s="578"/>
      <c r="IPL560" s="3"/>
      <c r="IPM560" s="438"/>
      <c r="IPN560" s="3"/>
      <c r="IPO560" s="578"/>
      <c r="IPP560" s="3"/>
      <c r="IPQ560" s="438"/>
      <c r="IPR560" s="3"/>
      <c r="IPS560" s="578"/>
      <c r="IPT560" s="3"/>
      <c r="IPU560" s="438"/>
      <c r="IPV560" s="3"/>
      <c r="IPW560" s="578"/>
      <c r="IPX560" s="3"/>
      <c r="IPY560" s="438"/>
      <c r="IPZ560" s="3"/>
      <c r="IQA560" s="578"/>
      <c r="IQB560" s="3"/>
      <c r="IQC560" s="438"/>
      <c r="IQD560" s="3"/>
      <c r="IQE560" s="578"/>
      <c r="IQF560" s="3"/>
      <c r="IQG560" s="438"/>
      <c r="IQH560" s="3"/>
      <c r="IQI560" s="578"/>
      <c r="IQJ560" s="3"/>
      <c r="IQK560" s="438"/>
      <c r="IQL560" s="3"/>
      <c r="IQM560" s="578"/>
      <c r="IQN560" s="3"/>
      <c r="IQO560" s="438"/>
      <c r="IQP560" s="3"/>
      <c r="IQQ560" s="578"/>
      <c r="IQR560" s="3"/>
      <c r="IQS560" s="438"/>
      <c r="IQT560" s="3"/>
      <c r="IQU560" s="578"/>
      <c r="IQV560" s="3"/>
      <c r="IQW560" s="438"/>
      <c r="IQX560" s="3"/>
      <c r="IQY560" s="578"/>
      <c r="IQZ560" s="3"/>
      <c r="IRA560" s="438"/>
      <c r="IRB560" s="3"/>
      <c r="IRC560" s="578"/>
      <c r="IRD560" s="3"/>
      <c r="IRE560" s="438"/>
      <c r="IRF560" s="3"/>
      <c r="IRG560" s="578"/>
      <c r="IRH560" s="3"/>
      <c r="IRI560" s="438"/>
      <c r="IRJ560" s="3"/>
      <c r="IRK560" s="578"/>
      <c r="IRL560" s="3"/>
      <c r="IRM560" s="438"/>
      <c r="IRN560" s="3"/>
      <c r="IRO560" s="578"/>
      <c r="IRP560" s="3"/>
      <c r="IRQ560" s="438"/>
      <c r="IRR560" s="3"/>
      <c r="IRS560" s="578"/>
      <c r="IRT560" s="3"/>
      <c r="IRU560" s="438"/>
      <c r="IRV560" s="3"/>
      <c r="IRW560" s="578"/>
      <c r="IRX560" s="3"/>
      <c r="IRY560" s="438"/>
      <c r="IRZ560" s="3"/>
      <c r="ISA560" s="578"/>
      <c r="ISB560" s="3"/>
      <c r="ISC560" s="438"/>
      <c r="ISD560" s="3"/>
      <c r="ISE560" s="578"/>
      <c r="ISF560" s="3"/>
      <c r="ISG560" s="438"/>
      <c r="ISH560" s="3"/>
      <c r="ISI560" s="578"/>
      <c r="ISJ560" s="3"/>
      <c r="ISK560" s="438"/>
      <c r="ISL560" s="3"/>
      <c r="ISM560" s="578"/>
      <c r="ISN560" s="3"/>
      <c r="ISO560" s="438"/>
      <c r="ISP560" s="3"/>
      <c r="ISQ560" s="578"/>
      <c r="ISR560" s="3"/>
      <c r="ISS560" s="438"/>
      <c r="IST560" s="3"/>
      <c r="ISU560" s="578"/>
      <c r="ISV560" s="3"/>
      <c r="ISW560" s="438"/>
      <c r="ISX560" s="3"/>
      <c r="ISY560" s="578"/>
      <c r="ISZ560" s="3"/>
      <c r="ITA560" s="438"/>
      <c r="ITB560" s="3"/>
      <c r="ITC560" s="578"/>
      <c r="ITD560" s="3"/>
      <c r="ITE560" s="438"/>
      <c r="ITF560" s="3"/>
      <c r="ITG560" s="578"/>
      <c r="ITH560" s="3"/>
      <c r="ITI560" s="438"/>
      <c r="ITJ560" s="3"/>
      <c r="ITK560" s="578"/>
      <c r="ITL560" s="3"/>
      <c r="ITM560" s="438"/>
      <c r="ITN560" s="3"/>
      <c r="ITO560" s="578"/>
      <c r="ITP560" s="3"/>
      <c r="ITQ560" s="438"/>
      <c r="ITR560" s="3"/>
      <c r="ITS560" s="578"/>
      <c r="ITT560" s="3"/>
      <c r="ITU560" s="438"/>
      <c r="ITV560" s="3"/>
      <c r="ITW560" s="578"/>
      <c r="ITX560" s="3"/>
      <c r="ITY560" s="438"/>
      <c r="ITZ560" s="3"/>
      <c r="IUA560" s="578"/>
      <c r="IUB560" s="3"/>
      <c r="IUC560" s="438"/>
      <c r="IUD560" s="3"/>
      <c r="IUE560" s="578"/>
      <c r="IUF560" s="3"/>
      <c r="IUG560" s="438"/>
      <c r="IUH560" s="3"/>
      <c r="IUI560" s="578"/>
      <c r="IUJ560" s="3"/>
      <c r="IUK560" s="438"/>
      <c r="IUL560" s="3"/>
      <c r="IUM560" s="578"/>
      <c r="IUN560" s="3"/>
      <c r="IUO560" s="438"/>
      <c r="IUP560" s="3"/>
      <c r="IUQ560" s="578"/>
      <c r="IUR560" s="3"/>
      <c r="IUS560" s="438"/>
      <c r="IUT560" s="3"/>
      <c r="IUU560" s="578"/>
      <c r="IUV560" s="3"/>
      <c r="IUW560" s="438"/>
      <c r="IUX560" s="3"/>
      <c r="IUY560" s="578"/>
      <c r="IUZ560" s="3"/>
      <c r="IVA560" s="438"/>
      <c r="IVB560" s="3"/>
      <c r="IVC560" s="578"/>
      <c r="IVD560" s="3"/>
      <c r="IVE560" s="438"/>
      <c r="IVF560" s="3"/>
      <c r="IVG560" s="578"/>
      <c r="IVH560" s="3"/>
      <c r="IVI560" s="438"/>
      <c r="IVJ560" s="3"/>
      <c r="IVK560" s="578"/>
      <c r="IVL560" s="3"/>
      <c r="IVM560" s="438"/>
      <c r="IVN560" s="3"/>
      <c r="IVO560" s="578"/>
      <c r="IVP560" s="3"/>
      <c r="IVQ560" s="438"/>
      <c r="IVR560" s="3"/>
      <c r="IVS560" s="578"/>
      <c r="IVT560" s="3"/>
      <c r="IVU560" s="438"/>
      <c r="IVV560" s="3"/>
      <c r="IVW560" s="578"/>
      <c r="IVX560" s="3"/>
      <c r="IVY560" s="438"/>
      <c r="IVZ560" s="3"/>
      <c r="IWA560" s="578"/>
      <c r="IWB560" s="3"/>
      <c r="IWC560" s="438"/>
      <c r="IWD560" s="3"/>
      <c r="IWE560" s="578"/>
      <c r="IWF560" s="3"/>
      <c r="IWG560" s="438"/>
      <c r="IWH560" s="3"/>
      <c r="IWI560" s="578"/>
      <c r="IWJ560" s="3"/>
      <c r="IWK560" s="438"/>
      <c r="IWL560" s="3"/>
      <c r="IWM560" s="578"/>
      <c r="IWN560" s="3"/>
      <c r="IWO560" s="438"/>
      <c r="IWP560" s="3"/>
      <c r="IWQ560" s="578"/>
      <c r="IWR560" s="3"/>
      <c r="IWS560" s="438"/>
      <c r="IWT560" s="3"/>
      <c r="IWU560" s="578"/>
      <c r="IWV560" s="3"/>
      <c r="IWW560" s="438"/>
      <c r="IWX560" s="3"/>
      <c r="IWY560" s="578"/>
      <c r="IWZ560" s="3"/>
      <c r="IXA560" s="438"/>
      <c r="IXB560" s="3"/>
      <c r="IXC560" s="578"/>
      <c r="IXD560" s="3"/>
      <c r="IXE560" s="438"/>
      <c r="IXF560" s="3"/>
      <c r="IXG560" s="578"/>
      <c r="IXH560" s="3"/>
      <c r="IXI560" s="438"/>
      <c r="IXJ560" s="3"/>
      <c r="IXK560" s="578"/>
      <c r="IXL560" s="3"/>
      <c r="IXM560" s="438"/>
      <c r="IXN560" s="3"/>
      <c r="IXO560" s="578"/>
      <c r="IXP560" s="3"/>
      <c r="IXQ560" s="438"/>
      <c r="IXR560" s="3"/>
      <c r="IXS560" s="578"/>
      <c r="IXT560" s="3"/>
      <c r="IXU560" s="438"/>
      <c r="IXV560" s="3"/>
      <c r="IXW560" s="578"/>
      <c r="IXX560" s="3"/>
      <c r="IXY560" s="438"/>
      <c r="IXZ560" s="3"/>
      <c r="IYA560" s="578"/>
      <c r="IYB560" s="3"/>
      <c r="IYC560" s="438"/>
      <c r="IYD560" s="3"/>
      <c r="IYE560" s="578"/>
      <c r="IYF560" s="3"/>
      <c r="IYG560" s="438"/>
      <c r="IYH560" s="3"/>
      <c r="IYI560" s="578"/>
      <c r="IYJ560" s="3"/>
      <c r="IYK560" s="438"/>
      <c r="IYL560" s="3"/>
      <c r="IYM560" s="578"/>
      <c r="IYN560" s="3"/>
      <c r="IYO560" s="438"/>
      <c r="IYP560" s="3"/>
      <c r="IYQ560" s="578"/>
      <c r="IYR560" s="3"/>
      <c r="IYS560" s="438"/>
      <c r="IYT560" s="3"/>
      <c r="IYU560" s="578"/>
      <c r="IYV560" s="3"/>
      <c r="IYW560" s="438"/>
      <c r="IYX560" s="3"/>
      <c r="IYY560" s="578"/>
      <c r="IYZ560" s="3"/>
      <c r="IZA560" s="438"/>
      <c r="IZB560" s="3"/>
      <c r="IZC560" s="578"/>
      <c r="IZD560" s="3"/>
      <c r="IZE560" s="438"/>
      <c r="IZF560" s="3"/>
      <c r="IZG560" s="578"/>
      <c r="IZH560" s="3"/>
      <c r="IZI560" s="438"/>
      <c r="IZJ560" s="3"/>
      <c r="IZK560" s="578"/>
      <c r="IZL560" s="3"/>
      <c r="IZM560" s="438"/>
      <c r="IZN560" s="3"/>
      <c r="IZO560" s="578"/>
      <c r="IZP560" s="3"/>
      <c r="IZQ560" s="438"/>
      <c r="IZR560" s="3"/>
      <c r="IZS560" s="578"/>
      <c r="IZT560" s="3"/>
      <c r="IZU560" s="438"/>
      <c r="IZV560" s="3"/>
      <c r="IZW560" s="578"/>
      <c r="IZX560" s="3"/>
      <c r="IZY560" s="438"/>
      <c r="IZZ560" s="3"/>
      <c r="JAA560" s="578"/>
      <c r="JAB560" s="3"/>
      <c r="JAC560" s="438"/>
      <c r="JAD560" s="3"/>
      <c r="JAE560" s="578"/>
      <c r="JAF560" s="3"/>
      <c r="JAG560" s="438"/>
      <c r="JAH560" s="3"/>
      <c r="JAI560" s="578"/>
      <c r="JAJ560" s="3"/>
      <c r="JAK560" s="438"/>
      <c r="JAL560" s="3"/>
      <c r="JAM560" s="578"/>
      <c r="JAN560" s="3"/>
      <c r="JAO560" s="438"/>
      <c r="JAP560" s="3"/>
      <c r="JAQ560" s="578"/>
      <c r="JAR560" s="3"/>
      <c r="JAS560" s="438"/>
      <c r="JAT560" s="3"/>
      <c r="JAU560" s="578"/>
      <c r="JAV560" s="3"/>
      <c r="JAW560" s="438"/>
      <c r="JAX560" s="3"/>
      <c r="JAY560" s="578"/>
      <c r="JAZ560" s="3"/>
      <c r="JBA560" s="438"/>
      <c r="JBB560" s="3"/>
      <c r="JBC560" s="578"/>
      <c r="JBD560" s="3"/>
      <c r="JBE560" s="438"/>
      <c r="JBF560" s="3"/>
      <c r="JBG560" s="578"/>
      <c r="JBH560" s="3"/>
      <c r="JBI560" s="438"/>
      <c r="JBJ560" s="3"/>
      <c r="JBK560" s="578"/>
      <c r="JBL560" s="3"/>
      <c r="JBM560" s="438"/>
      <c r="JBN560" s="3"/>
      <c r="JBO560" s="578"/>
      <c r="JBP560" s="3"/>
      <c r="JBQ560" s="438"/>
      <c r="JBR560" s="3"/>
      <c r="JBS560" s="578"/>
      <c r="JBT560" s="3"/>
      <c r="JBU560" s="438"/>
      <c r="JBV560" s="3"/>
      <c r="JBW560" s="578"/>
      <c r="JBX560" s="3"/>
      <c r="JBY560" s="438"/>
      <c r="JBZ560" s="3"/>
      <c r="JCA560" s="578"/>
      <c r="JCB560" s="3"/>
      <c r="JCC560" s="438"/>
      <c r="JCD560" s="3"/>
      <c r="JCE560" s="578"/>
      <c r="JCF560" s="3"/>
      <c r="JCG560" s="438"/>
      <c r="JCH560" s="3"/>
      <c r="JCI560" s="578"/>
      <c r="JCJ560" s="3"/>
      <c r="JCK560" s="438"/>
      <c r="JCL560" s="3"/>
      <c r="JCM560" s="578"/>
      <c r="JCN560" s="3"/>
      <c r="JCO560" s="438"/>
      <c r="JCP560" s="3"/>
      <c r="JCQ560" s="578"/>
      <c r="JCR560" s="3"/>
      <c r="JCS560" s="438"/>
      <c r="JCT560" s="3"/>
      <c r="JCU560" s="578"/>
      <c r="JCV560" s="3"/>
      <c r="JCW560" s="438"/>
      <c r="JCX560" s="3"/>
      <c r="JCY560" s="578"/>
      <c r="JCZ560" s="3"/>
      <c r="JDA560" s="438"/>
      <c r="JDB560" s="3"/>
      <c r="JDC560" s="578"/>
      <c r="JDD560" s="3"/>
      <c r="JDE560" s="438"/>
      <c r="JDF560" s="3"/>
      <c r="JDG560" s="578"/>
      <c r="JDH560" s="3"/>
      <c r="JDI560" s="438"/>
      <c r="JDJ560" s="3"/>
      <c r="JDK560" s="578"/>
      <c r="JDL560" s="3"/>
      <c r="JDM560" s="438"/>
      <c r="JDN560" s="3"/>
      <c r="JDO560" s="578"/>
      <c r="JDP560" s="3"/>
      <c r="JDQ560" s="438"/>
      <c r="JDR560" s="3"/>
      <c r="JDS560" s="578"/>
      <c r="JDT560" s="3"/>
      <c r="JDU560" s="438"/>
      <c r="JDV560" s="3"/>
      <c r="JDW560" s="578"/>
      <c r="JDX560" s="3"/>
      <c r="JDY560" s="438"/>
      <c r="JDZ560" s="3"/>
      <c r="JEA560" s="578"/>
      <c r="JEB560" s="3"/>
      <c r="JEC560" s="438"/>
      <c r="JED560" s="3"/>
      <c r="JEE560" s="578"/>
      <c r="JEF560" s="3"/>
      <c r="JEG560" s="438"/>
      <c r="JEH560" s="3"/>
      <c r="JEI560" s="578"/>
      <c r="JEJ560" s="3"/>
      <c r="JEK560" s="438"/>
      <c r="JEL560" s="3"/>
      <c r="JEM560" s="578"/>
      <c r="JEN560" s="3"/>
      <c r="JEO560" s="438"/>
      <c r="JEP560" s="3"/>
      <c r="JEQ560" s="578"/>
      <c r="JER560" s="3"/>
      <c r="JES560" s="438"/>
      <c r="JET560" s="3"/>
      <c r="JEU560" s="578"/>
      <c r="JEV560" s="3"/>
      <c r="JEW560" s="438"/>
      <c r="JEX560" s="3"/>
      <c r="JEY560" s="578"/>
      <c r="JEZ560" s="3"/>
      <c r="JFA560" s="438"/>
      <c r="JFB560" s="3"/>
      <c r="JFC560" s="578"/>
      <c r="JFD560" s="3"/>
      <c r="JFE560" s="438"/>
      <c r="JFF560" s="3"/>
      <c r="JFG560" s="578"/>
      <c r="JFH560" s="3"/>
      <c r="JFI560" s="438"/>
      <c r="JFJ560" s="3"/>
      <c r="JFK560" s="578"/>
      <c r="JFL560" s="3"/>
      <c r="JFM560" s="438"/>
      <c r="JFN560" s="3"/>
      <c r="JFO560" s="578"/>
      <c r="JFP560" s="3"/>
      <c r="JFQ560" s="438"/>
      <c r="JFR560" s="3"/>
      <c r="JFS560" s="578"/>
      <c r="JFT560" s="3"/>
      <c r="JFU560" s="438"/>
      <c r="JFV560" s="3"/>
      <c r="JFW560" s="578"/>
      <c r="JFX560" s="3"/>
      <c r="JFY560" s="438"/>
      <c r="JFZ560" s="3"/>
      <c r="JGA560" s="578"/>
      <c r="JGB560" s="3"/>
      <c r="JGC560" s="438"/>
      <c r="JGD560" s="3"/>
      <c r="JGE560" s="578"/>
      <c r="JGF560" s="3"/>
      <c r="JGG560" s="438"/>
      <c r="JGH560" s="3"/>
      <c r="JGI560" s="578"/>
      <c r="JGJ560" s="3"/>
      <c r="JGK560" s="438"/>
      <c r="JGL560" s="3"/>
      <c r="JGM560" s="578"/>
      <c r="JGN560" s="3"/>
      <c r="JGO560" s="438"/>
      <c r="JGP560" s="3"/>
      <c r="JGQ560" s="578"/>
      <c r="JGR560" s="3"/>
      <c r="JGS560" s="438"/>
      <c r="JGT560" s="3"/>
      <c r="JGU560" s="578"/>
      <c r="JGV560" s="3"/>
      <c r="JGW560" s="438"/>
      <c r="JGX560" s="3"/>
      <c r="JGY560" s="578"/>
      <c r="JGZ560" s="3"/>
      <c r="JHA560" s="438"/>
      <c r="JHB560" s="3"/>
      <c r="JHC560" s="578"/>
      <c r="JHD560" s="3"/>
      <c r="JHE560" s="438"/>
      <c r="JHF560" s="3"/>
      <c r="JHG560" s="578"/>
      <c r="JHH560" s="3"/>
      <c r="JHI560" s="438"/>
      <c r="JHJ560" s="3"/>
      <c r="JHK560" s="578"/>
      <c r="JHL560" s="3"/>
      <c r="JHM560" s="438"/>
      <c r="JHN560" s="3"/>
      <c r="JHO560" s="578"/>
      <c r="JHP560" s="3"/>
      <c r="JHQ560" s="438"/>
      <c r="JHR560" s="3"/>
      <c r="JHS560" s="578"/>
      <c r="JHT560" s="3"/>
      <c r="JHU560" s="438"/>
      <c r="JHV560" s="3"/>
      <c r="JHW560" s="578"/>
      <c r="JHX560" s="3"/>
      <c r="JHY560" s="438"/>
      <c r="JHZ560" s="3"/>
      <c r="JIA560" s="578"/>
      <c r="JIB560" s="3"/>
      <c r="JIC560" s="438"/>
      <c r="JID560" s="3"/>
      <c r="JIE560" s="578"/>
      <c r="JIF560" s="3"/>
      <c r="JIG560" s="438"/>
      <c r="JIH560" s="3"/>
      <c r="JII560" s="578"/>
      <c r="JIJ560" s="3"/>
      <c r="JIK560" s="438"/>
      <c r="JIL560" s="3"/>
      <c r="JIM560" s="578"/>
      <c r="JIN560" s="3"/>
      <c r="JIO560" s="438"/>
      <c r="JIP560" s="3"/>
      <c r="JIQ560" s="578"/>
      <c r="JIR560" s="3"/>
      <c r="JIS560" s="438"/>
      <c r="JIT560" s="3"/>
      <c r="JIU560" s="578"/>
      <c r="JIV560" s="3"/>
      <c r="JIW560" s="438"/>
      <c r="JIX560" s="3"/>
      <c r="JIY560" s="578"/>
      <c r="JIZ560" s="3"/>
      <c r="JJA560" s="438"/>
      <c r="JJB560" s="3"/>
      <c r="JJC560" s="578"/>
      <c r="JJD560" s="3"/>
      <c r="JJE560" s="438"/>
      <c r="JJF560" s="3"/>
      <c r="JJG560" s="578"/>
      <c r="JJH560" s="3"/>
      <c r="JJI560" s="438"/>
      <c r="JJJ560" s="3"/>
      <c r="JJK560" s="578"/>
      <c r="JJL560" s="3"/>
      <c r="JJM560" s="438"/>
      <c r="JJN560" s="3"/>
      <c r="JJO560" s="578"/>
      <c r="JJP560" s="3"/>
      <c r="JJQ560" s="438"/>
      <c r="JJR560" s="3"/>
      <c r="JJS560" s="578"/>
      <c r="JJT560" s="3"/>
      <c r="JJU560" s="438"/>
      <c r="JJV560" s="3"/>
      <c r="JJW560" s="578"/>
      <c r="JJX560" s="3"/>
      <c r="JJY560" s="438"/>
      <c r="JJZ560" s="3"/>
      <c r="JKA560" s="578"/>
      <c r="JKB560" s="3"/>
      <c r="JKC560" s="438"/>
      <c r="JKD560" s="3"/>
      <c r="JKE560" s="578"/>
      <c r="JKF560" s="3"/>
      <c r="JKG560" s="438"/>
      <c r="JKH560" s="3"/>
      <c r="JKI560" s="578"/>
      <c r="JKJ560" s="3"/>
      <c r="JKK560" s="438"/>
      <c r="JKL560" s="3"/>
      <c r="JKM560" s="578"/>
      <c r="JKN560" s="3"/>
      <c r="JKO560" s="438"/>
      <c r="JKP560" s="3"/>
      <c r="JKQ560" s="578"/>
      <c r="JKR560" s="3"/>
      <c r="JKS560" s="438"/>
      <c r="JKT560" s="3"/>
      <c r="JKU560" s="578"/>
      <c r="JKV560" s="3"/>
      <c r="JKW560" s="438"/>
      <c r="JKX560" s="3"/>
      <c r="JKY560" s="578"/>
      <c r="JKZ560" s="3"/>
      <c r="JLA560" s="438"/>
      <c r="JLB560" s="3"/>
      <c r="JLC560" s="578"/>
      <c r="JLD560" s="3"/>
      <c r="JLE560" s="438"/>
      <c r="JLF560" s="3"/>
      <c r="JLG560" s="578"/>
      <c r="JLH560" s="3"/>
      <c r="JLI560" s="438"/>
      <c r="JLJ560" s="3"/>
      <c r="JLK560" s="578"/>
      <c r="JLL560" s="3"/>
      <c r="JLM560" s="438"/>
      <c r="JLN560" s="3"/>
      <c r="JLO560" s="578"/>
      <c r="JLP560" s="3"/>
      <c r="JLQ560" s="438"/>
      <c r="JLR560" s="3"/>
      <c r="JLS560" s="578"/>
      <c r="JLT560" s="3"/>
      <c r="JLU560" s="438"/>
      <c r="JLV560" s="3"/>
      <c r="JLW560" s="578"/>
      <c r="JLX560" s="3"/>
      <c r="JLY560" s="438"/>
      <c r="JLZ560" s="3"/>
      <c r="JMA560" s="578"/>
      <c r="JMB560" s="3"/>
      <c r="JMC560" s="438"/>
      <c r="JMD560" s="3"/>
      <c r="JME560" s="578"/>
      <c r="JMF560" s="3"/>
      <c r="JMG560" s="438"/>
      <c r="JMH560" s="3"/>
      <c r="JMI560" s="578"/>
      <c r="JMJ560" s="3"/>
      <c r="JMK560" s="438"/>
      <c r="JML560" s="3"/>
      <c r="JMM560" s="578"/>
      <c r="JMN560" s="3"/>
      <c r="JMO560" s="438"/>
      <c r="JMP560" s="3"/>
      <c r="JMQ560" s="578"/>
      <c r="JMR560" s="3"/>
      <c r="JMS560" s="438"/>
      <c r="JMT560" s="3"/>
      <c r="JMU560" s="578"/>
      <c r="JMV560" s="3"/>
      <c r="JMW560" s="438"/>
      <c r="JMX560" s="3"/>
      <c r="JMY560" s="578"/>
      <c r="JMZ560" s="3"/>
      <c r="JNA560" s="438"/>
      <c r="JNB560" s="3"/>
      <c r="JNC560" s="578"/>
      <c r="JND560" s="3"/>
      <c r="JNE560" s="438"/>
      <c r="JNF560" s="3"/>
      <c r="JNG560" s="578"/>
      <c r="JNH560" s="3"/>
      <c r="JNI560" s="438"/>
      <c r="JNJ560" s="3"/>
      <c r="JNK560" s="578"/>
      <c r="JNL560" s="3"/>
      <c r="JNM560" s="438"/>
      <c r="JNN560" s="3"/>
      <c r="JNO560" s="578"/>
      <c r="JNP560" s="3"/>
      <c r="JNQ560" s="438"/>
      <c r="JNR560" s="3"/>
      <c r="JNS560" s="578"/>
      <c r="JNT560" s="3"/>
      <c r="JNU560" s="438"/>
      <c r="JNV560" s="3"/>
      <c r="JNW560" s="578"/>
      <c r="JNX560" s="3"/>
      <c r="JNY560" s="438"/>
      <c r="JNZ560" s="3"/>
      <c r="JOA560" s="578"/>
      <c r="JOB560" s="3"/>
      <c r="JOC560" s="438"/>
      <c r="JOD560" s="3"/>
      <c r="JOE560" s="578"/>
      <c r="JOF560" s="3"/>
      <c r="JOG560" s="438"/>
      <c r="JOH560" s="3"/>
      <c r="JOI560" s="578"/>
      <c r="JOJ560" s="3"/>
      <c r="JOK560" s="438"/>
      <c r="JOL560" s="3"/>
      <c r="JOM560" s="578"/>
      <c r="JON560" s="3"/>
      <c r="JOO560" s="438"/>
      <c r="JOP560" s="3"/>
      <c r="JOQ560" s="578"/>
      <c r="JOR560" s="3"/>
      <c r="JOS560" s="438"/>
      <c r="JOT560" s="3"/>
      <c r="JOU560" s="578"/>
      <c r="JOV560" s="3"/>
      <c r="JOW560" s="438"/>
      <c r="JOX560" s="3"/>
      <c r="JOY560" s="578"/>
      <c r="JOZ560" s="3"/>
      <c r="JPA560" s="438"/>
      <c r="JPB560" s="3"/>
      <c r="JPC560" s="578"/>
      <c r="JPD560" s="3"/>
      <c r="JPE560" s="438"/>
      <c r="JPF560" s="3"/>
      <c r="JPG560" s="578"/>
      <c r="JPH560" s="3"/>
      <c r="JPI560" s="438"/>
      <c r="JPJ560" s="3"/>
      <c r="JPK560" s="578"/>
      <c r="JPL560" s="3"/>
      <c r="JPM560" s="438"/>
      <c r="JPN560" s="3"/>
      <c r="JPO560" s="578"/>
      <c r="JPP560" s="3"/>
      <c r="JPQ560" s="438"/>
      <c r="JPR560" s="3"/>
      <c r="JPS560" s="578"/>
      <c r="JPT560" s="3"/>
      <c r="JPU560" s="438"/>
      <c r="JPV560" s="3"/>
      <c r="JPW560" s="578"/>
      <c r="JPX560" s="3"/>
      <c r="JPY560" s="438"/>
      <c r="JPZ560" s="3"/>
      <c r="JQA560" s="578"/>
      <c r="JQB560" s="3"/>
      <c r="JQC560" s="438"/>
      <c r="JQD560" s="3"/>
      <c r="JQE560" s="578"/>
      <c r="JQF560" s="3"/>
      <c r="JQG560" s="438"/>
      <c r="JQH560" s="3"/>
      <c r="JQI560" s="578"/>
      <c r="JQJ560" s="3"/>
      <c r="JQK560" s="438"/>
      <c r="JQL560" s="3"/>
      <c r="JQM560" s="578"/>
      <c r="JQN560" s="3"/>
      <c r="JQO560" s="438"/>
      <c r="JQP560" s="3"/>
      <c r="JQQ560" s="578"/>
      <c r="JQR560" s="3"/>
      <c r="JQS560" s="438"/>
      <c r="JQT560" s="3"/>
      <c r="JQU560" s="578"/>
      <c r="JQV560" s="3"/>
      <c r="JQW560" s="438"/>
      <c r="JQX560" s="3"/>
      <c r="JQY560" s="578"/>
      <c r="JQZ560" s="3"/>
      <c r="JRA560" s="438"/>
      <c r="JRB560" s="3"/>
      <c r="JRC560" s="578"/>
      <c r="JRD560" s="3"/>
      <c r="JRE560" s="438"/>
      <c r="JRF560" s="3"/>
      <c r="JRG560" s="578"/>
      <c r="JRH560" s="3"/>
      <c r="JRI560" s="438"/>
      <c r="JRJ560" s="3"/>
      <c r="JRK560" s="578"/>
      <c r="JRL560" s="3"/>
      <c r="JRM560" s="438"/>
      <c r="JRN560" s="3"/>
      <c r="JRO560" s="578"/>
      <c r="JRP560" s="3"/>
      <c r="JRQ560" s="438"/>
      <c r="JRR560" s="3"/>
      <c r="JRS560" s="578"/>
      <c r="JRT560" s="3"/>
      <c r="JRU560" s="438"/>
      <c r="JRV560" s="3"/>
      <c r="JRW560" s="578"/>
      <c r="JRX560" s="3"/>
      <c r="JRY560" s="438"/>
      <c r="JRZ560" s="3"/>
      <c r="JSA560" s="578"/>
      <c r="JSB560" s="3"/>
      <c r="JSC560" s="438"/>
      <c r="JSD560" s="3"/>
      <c r="JSE560" s="578"/>
      <c r="JSF560" s="3"/>
      <c r="JSG560" s="438"/>
      <c r="JSH560" s="3"/>
      <c r="JSI560" s="578"/>
      <c r="JSJ560" s="3"/>
      <c r="JSK560" s="438"/>
      <c r="JSL560" s="3"/>
      <c r="JSM560" s="578"/>
      <c r="JSN560" s="3"/>
      <c r="JSO560" s="438"/>
      <c r="JSP560" s="3"/>
      <c r="JSQ560" s="578"/>
      <c r="JSR560" s="3"/>
      <c r="JSS560" s="438"/>
      <c r="JST560" s="3"/>
      <c r="JSU560" s="578"/>
      <c r="JSV560" s="3"/>
      <c r="JSW560" s="438"/>
      <c r="JSX560" s="3"/>
      <c r="JSY560" s="578"/>
      <c r="JSZ560" s="3"/>
      <c r="JTA560" s="438"/>
      <c r="JTB560" s="3"/>
      <c r="JTC560" s="578"/>
      <c r="JTD560" s="3"/>
      <c r="JTE560" s="438"/>
      <c r="JTF560" s="3"/>
      <c r="JTG560" s="578"/>
      <c r="JTH560" s="3"/>
      <c r="JTI560" s="438"/>
      <c r="JTJ560" s="3"/>
      <c r="JTK560" s="578"/>
      <c r="JTL560" s="3"/>
      <c r="JTM560" s="438"/>
      <c r="JTN560" s="3"/>
      <c r="JTO560" s="578"/>
      <c r="JTP560" s="3"/>
      <c r="JTQ560" s="438"/>
      <c r="JTR560" s="3"/>
      <c r="JTS560" s="578"/>
      <c r="JTT560" s="3"/>
      <c r="JTU560" s="438"/>
      <c r="JTV560" s="3"/>
      <c r="JTW560" s="578"/>
      <c r="JTX560" s="3"/>
      <c r="JTY560" s="438"/>
      <c r="JTZ560" s="3"/>
      <c r="JUA560" s="578"/>
      <c r="JUB560" s="3"/>
      <c r="JUC560" s="438"/>
      <c r="JUD560" s="3"/>
      <c r="JUE560" s="578"/>
      <c r="JUF560" s="3"/>
      <c r="JUG560" s="438"/>
      <c r="JUH560" s="3"/>
      <c r="JUI560" s="578"/>
      <c r="JUJ560" s="3"/>
      <c r="JUK560" s="438"/>
      <c r="JUL560" s="3"/>
      <c r="JUM560" s="578"/>
      <c r="JUN560" s="3"/>
      <c r="JUO560" s="438"/>
      <c r="JUP560" s="3"/>
      <c r="JUQ560" s="578"/>
      <c r="JUR560" s="3"/>
      <c r="JUS560" s="438"/>
      <c r="JUT560" s="3"/>
      <c r="JUU560" s="578"/>
      <c r="JUV560" s="3"/>
      <c r="JUW560" s="438"/>
      <c r="JUX560" s="3"/>
      <c r="JUY560" s="578"/>
      <c r="JUZ560" s="3"/>
      <c r="JVA560" s="438"/>
      <c r="JVB560" s="3"/>
      <c r="JVC560" s="578"/>
      <c r="JVD560" s="3"/>
      <c r="JVE560" s="438"/>
      <c r="JVF560" s="3"/>
      <c r="JVG560" s="578"/>
      <c r="JVH560" s="3"/>
      <c r="JVI560" s="438"/>
      <c r="JVJ560" s="3"/>
      <c r="JVK560" s="578"/>
      <c r="JVL560" s="3"/>
      <c r="JVM560" s="438"/>
      <c r="JVN560" s="3"/>
      <c r="JVO560" s="578"/>
      <c r="JVP560" s="3"/>
      <c r="JVQ560" s="438"/>
      <c r="JVR560" s="3"/>
      <c r="JVS560" s="578"/>
      <c r="JVT560" s="3"/>
      <c r="JVU560" s="438"/>
      <c r="JVV560" s="3"/>
      <c r="JVW560" s="578"/>
      <c r="JVX560" s="3"/>
      <c r="JVY560" s="438"/>
      <c r="JVZ560" s="3"/>
      <c r="JWA560" s="578"/>
      <c r="JWB560" s="3"/>
      <c r="JWC560" s="438"/>
      <c r="JWD560" s="3"/>
      <c r="JWE560" s="578"/>
      <c r="JWF560" s="3"/>
      <c r="JWG560" s="438"/>
      <c r="JWH560" s="3"/>
      <c r="JWI560" s="578"/>
      <c r="JWJ560" s="3"/>
      <c r="JWK560" s="438"/>
      <c r="JWL560" s="3"/>
      <c r="JWM560" s="578"/>
      <c r="JWN560" s="3"/>
      <c r="JWO560" s="438"/>
      <c r="JWP560" s="3"/>
      <c r="JWQ560" s="578"/>
      <c r="JWR560" s="3"/>
      <c r="JWS560" s="438"/>
      <c r="JWT560" s="3"/>
      <c r="JWU560" s="578"/>
      <c r="JWV560" s="3"/>
      <c r="JWW560" s="438"/>
      <c r="JWX560" s="3"/>
      <c r="JWY560" s="578"/>
      <c r="JWZ560" s="3"/>
      <c r="JXA560" s="438"/>
      <c r="JXB560" s="3"/>
      <c r="JXC560" s="578"/>
      <c r="JXD560" s="3"/>
      <c r="JXE560" s="438"/>
      <c r="JXF560" s="3"/>
      <c r="JXG560" s="578"/>
      <c r="JXH560" s="3"/>
      <c r="JXI560" s="438"/>
      <c r="JXJ560" s="3"/>
      <c r="JXK560" s="578"/>
      <c r="JXL560" s="3"/>
      <c r="JXM560" s="438"/>
      <c r="JXN560" s="3"/>
      <c r="JXO560" s="578"/>
      <c r="JXP560" s="3"/>
      <c r="JXQ560" s="438"/>
      <c r="JXR560" s="3"/>
      <c r="JXS560" s="578"/>
      <c r="JXT560" s="3"/>
      <c r="JXU560" s="438"/>
      <c r="JXV560" s="3"/>
      <c r="JXW560" s="578"/>
      <c r="JXX560" s="3"/>
      <c r="JXY560" s="438"/>
      <c r="JXZ560" s="3"/>
      <c r="JYA560" s="578"/>
      <c r="JYB560" s="3"/>
      <c r="JYC560" s="438"/>
      <c r="JYD560" s="3"/>
      <c r="JYE560" s="578"/>
      <c r="JYF560" s="3"/>
      <c r="JYG560" s="438"/>
      <c r="JYH560" s="3"/>
      <c r="JYI560" s="578"/>
      <c r="JYJ560" s="3"/>
      <c r="JYK560" s="438"/>
      <c r="JYL560" s="3"/>
      <c r="JYM560" s="578"/>
      <c r="JYN560" s="3"/>
      <c r="JYO560" s="438"/>
      <c r="JYP560" s="3"/>
      <c r="JYQ560" s="578"/>
      <c r="JYR560" s="3"/>
      <c r="JYS560" s="438"/>
      <c r="JYT560" s="3"/>
      <c r="JYU560" s="578"/>
      <c r="JYV560" s="3"/>
      <c r="JYW560" s="438"/>
      <c r="JYX560" s="3"/>
      <c r="JYY560" s="578"/>
      <c r="JYZ560" s="3"/>
      <c r="JZA560" s="438"/>
      <c r="JZB560" s="3"/>
      <c r="JZC560" s="578"/>
      <c r="JZD560" s="3"/>
      <c r="JZE560" s="438"/>
      <c r="JZF560" s="3"/>
      <c r="JZG560" s="578"/>
      <c r="JZH560" s="3"/>
      <c r="JZI560" s="438"/>
      <c r="JZJ560" s="3"/>
      <c r="JZK560" s="578"/>
      <c r="JZL560" s="3"/>
      <c r="JZM560" s="438"/>
      <c r="JZN560" s="3"/>
      <c r="JZO560" s="578"/>
      <c r="JZP560" s="3"/>
      <c r="JZQ560" s="438"/>
      <c r="JZR560" s="3"/>
      <c r="JZS560" s="578"/>
      <c r="JZT560" s="3"/>
      <c r="JZU560" s="438"/>
      <c r="JZV560" s="3"/>
      <c r="JZW560" s="578"/>
      <c r="JZX560" s="3"/>
      <c r="JZY560" s="438"/>
      <c r="JZZ560" s="3"/>
      <c r="KAA560" s="578"/>
      <c r="KAB560" s="3"/>
      <c r="KAC560" s="438"/>
      <c r="KAD560" s="3"/>
      <c r="KAE560" s="578"/>
      <c r="KAF560" s="3"/>
      <c r="KAG560" s="438"/>
      <c r="KAH560" s="3"/>
      <c r="KAI560" s="578"/>
      <c r="KAJ560" s="3"/>
      <c r="KAK560" s="438"/>
      <c r="KAL560" s="3"/>
      <c r="KAM560" s="578"/>
      <c r="KAN560" s="3"/>
      <c r="KAO560" s="438"/>
      <c r="KAP560" s="3"/>
      <c r="KAQ560" s="578"/>
      <c r="KAR560" s="3"/>
      <c r="KAS560" s="438"/>
      <c r="KAT560" s="3"/>
      <c r="KAU560" s="578"/>
      <c r="KAV560" s="3"/>
      <c r="KAW560" s="438"/>
      <c r="KAX560" s="3"/>
      <c r="KAY560" s="578"/>
      <c r="KAZ560" s="3"/>
      <c r="KBA560" s="438"/>
      <c r="KBB560" s="3"/>
      <c r="KBC560" s="578"/>
      <c r="KBD560" s="3"/>
      <c r="KBE560" s="438"/>
      <c r="KBF560" s="3"/>
      <c r="KBG560" s="578"/>
      <c r="KBH560" s="3"/>
      <c r="KBI560" s="438"/>
      <c r="KBJ560" s="3"/>
      <c r="KBK560" s="578"/>
      <c r="KBL560" s="3"/>
      <c r="KBM560" s="438"/>
      <c r="KBN560" s="3"/>
      <c r="KBO560" s="578"/>
      <c r="KBP560" s="3"/>
      <c r="KBQ560" s="438"/>
      <c r="KBR560" s="3"/>
      <c r="KBS560" s="578"/>
      <c r="KBT560" s="3"/>
      <c r="KBU560" s="438"/>
      <c r="KBV560" s="3"/>
      <c r="KBW560" s="578"/>
      <c r="KBX560" s="3"/>
      <c r="KBY560" s="438"/>
      <c r="KBZ560" s="3"/>
      <c r="KCA560" s="578"/>
      <c r="KCB560" s="3"/>
      <c r="KCC560" s="438"/>
      <c r="KCD560" s="3"/>
      <c r="KCE560" s="578"/>
      <c r="KCF560" s="3"/>
      <c r="KCG560" s="438"/>
      <c r="KCH560" s="3"/>
      <c r="KCI560" s="578"/>
      <c r="KCJ560" s="3"/>
      <c r="KCK560" s="438"/>
      <c r="KCL560" s="3"/>
      <c r="KCM560" s="578"/>
      <c r="KCN560" s="3"/>
      <c r="KCO560" s="438"/>
      <c r="KCP560" s="3"/>
      <c r="KCQ560" s="578"/>
      <c r="KCR560" s="3"/>
      <c r="KCS560" s="438"/>
      <c r="KCT560" s="3"/>
      <c r="KCU560" s="578"/>
      <c r="KCV560" s="3"/>
      <c r="KCW560" s="438"/>
      <c r="KCX560" s="3"/>
      <c r="KCY560" s="578"/>
      <c r="KCZ560" s="3"/>
      <c r="KDA560" s="438"/>
      <c r="KDB560" s="3"/>
      <c r="KDC560" s="578"/>
      <c r="KDD560" s="3"/>
      <c r="KDE560" s="438"/>
      <c r="KDF560" s="3"/>
      <c r="KDG560" s="578"/>
      <c r="KDH560" s="3"/>
      <c r="KDI560" s="438"/>
      <c r="KDJ560" s="3"/>
      <c r="KDK560" s="578"/>
      <c r="KDL560" s="3"/>
      <c r="KDM560" s="438"/>
      <c r="KDN560" s="3"/>
      <c r="KDO560" s="578"/>
      <c r="KDP560" s="3"/>
      <c r="KDQ560" s="438"/>
      <c r="KDR560" s="3"/>
      <c r="KDS560" s="578"/>
      <c r="KDT560" s="3"/>
      <c r="KDU560" s="438"/>
      <c r="KDV560" s="3"/>
      <c r="KDW560" s="578"/>
      <c r="KDX560" s="3"/>
      <c r="KDY560" s="438"/>
      <c r="KDZ560" s="3"/>
      <c r="KEA560" s="578"/>
      <c r="KEB560" s="3"/>
      <c r="KEC560" s="438"/>
      <c r="KED560" s="3"/>
      <c r="KEE560" s="578"/>
      <c r="KEF560" s="3"/>
      <c r="KEG560" s="438"/>
      <c r="KEH560" s="3"/>
      <c r="KEI560" s="578"/>
      <c r="KEJ560" s="3"/>
      <c r="KEK560" s="438"/>
      <c r="KEL560" s="3"/>
      <c r="KEM560" s="578"/>
      <c r="KEN560" s="3"/>
      <c r="KEO560" s="438"/>
      <c r="KEP560" s="3"/>
      <c r="KEQ560" s="578"/>
      <c r="KER560" s="3"/>
      <c r="KES560" s="438"/>
      <c r="KET560" s="3"/>
      <c r="KEU560" s="578"/>
      <c r="KEV560" s="3"/>
      <c r="KEW560" s="438"/>
      <c r="KEX560" s="3"/>
      <c r="KEY560" s="578"/>
      <c r="KEZ560" s="3"/>
      <c r="KFA560" s="438"/>
      <c r="KFB560" s="3"/>
      <c r="KFC560" s="578"/>
      <c r="KFD560" s="3"/>
      <c r="KFE560" s="438"/>
      <c r="KFF560" s="3"/>
      <c r="KFG560" s="578"/>
      <c r="KFH560" s="3"/>
      <c r="KFI560" s="438"/>
      <c r="KFJ560" s="3"/>
      <c r="KFK560" s="578"/>
      <c r="KFL560" s="3"/>
      <c r="KFM560" s="438"/>
      <c r="KFN560" s="3"/>
      <c r="KFO560" s="578"/>
      <c r="KFP560" s="3"/>
      <c r="KFQ560" s="438"/>
      <c r="KFR560" s="3"/>
      <c r="KFS560" s="578"/>
      <c r="KFT560" s="3"/>
      <c r="KFU560" s="438"/>
      <c r="KFV560" s="3"/>
      <c r="KFW560" s="578"/>
      <c r="KFX560" s="3"/>
      <c r="KFY560" s="438"/>
      <c r="KFZ560" s="3"/>
      <c r="KGA560" s="578"/>
      <c r="KGB560" s="3"/>
      <c r="KGC560" s="438"/>
      <c r="KGD560" s="3"/>
      <c r="KGE560" s="578"/>
      <c r="KGF560" s="3"/>
      <c r="KGG560" s="438"/>
      <c r="KGH560" s="3"/>
      <c r="KGI560" s="578"/>
      <c r="KGJ560" s="3"/>
      <c r="KGK560" s="438"/>
      <c r="KGL560" s="3"/>
      <c r="KGM560" s="578"/>
      <c r="KGN560" s="3"/>
      <c r="KGO560" s="438"/>
      <c r="KGP560" s="3"/>
      <c r="KGQ560" s="578"/>
      <c r="KGR560" s="3"/>
      <c r="KGS560" s="438"/>
      <c r="KGT560" s="3"/>
      <c r="KGU560" s="578"/>
      <c r="KGV560" s="3"/>
      <c r="KGW560" s="438"/>
      <c r="KGX560" s="3"/>
      <c r="KGY560" s="578"/>
      <c r="KGZ560" s="3"/>
      <c r="KHA560" s="438"/>
      <c r="KHB560" s="3"/>
      <c r="KHC560" s="578"/>
      <c r="KHD560" s="3"/>
      <c r="KHE560" s="438"/>
      <c r="KHF560" s="3"/>
      <c r="KHG560" s="578"/>
      <c r="KHH560" s="3"/>
      <c r="KHI560" s="438"/>
      <c r="KHJ560" s="3"/>
      <c r="KHK560" s="578"/>
      <c r="KHL560" s="3"/>
      <c r="KHM560" s="438"/>
      <c r="KHN560" s="3"/>
      <c r="KHO560" s="578"/>
      <c r="KHP560" s="3"/>
      <c r="KHQ560" s="438"/>
      <c r="KHR560" s="3"/>
      <c r="KHS560" s="578"/>
      <c r="KHT560" s="3"/>
      <c r="KHU560" s="438"/>
      <c r="KHV560" s="3"/>
      <c r="KHW560" s="578"/>
      <c r="KHX560" s="3"/>
      <c r="KHY560" s="438"/>
      <c r="KHZ560" s="3"/>
      <c r="KIA560" s="578"/>
      <c r="KIB560" s="3"/>
      <c r="KIC560" s="438"/>
      <c r="KID560" s="3"/>
      <c r="KIE560" s="578"/>
      <c r="KIF560" s="3"/>
      <c r="KIG560" s="438"/>
      <c r="KIH560" s="3"/>
      <c r="KII560" s="578"/>
      <c r="KIJ560" s="3"/>
      <c r="KIK560" s="438"/>
      <c r="KIL560" s="3"/>
      <c r="KIM560" s="578"/>
      <c r="KIN560" s="3"/>
      <c r="KIO560" s="438"/>
      <c r="KIP560" s="3"/>
      <c r="KIQ560" s="578"/>
      <c r="KIR560" s="3"/>
      <c r="KIS560" s="438"/>
      <c r="KIT560" s="3"/>
      <c r="KIU560" s="578"/>
      <c r="KIV560" s="3"/>
      <c r="KIW560" s="438"/>
      <c r="KIX560" s="3"/>
      <c r="KIY560" s="578"/>
      <c r="KIZ560" s="3"/>
      <c r="KJA560" s="438"/>
      <c r="KJB560" s="3"/>
      <c r="KJC560" s="578"/>
      <c r="KJD560" s="3"/>
      <c r="KJE560" s="438"/>
      <c r="KJF560" s="3"/>
      <c r="KJG560" s="578"/>
      <c r="KJH560" s="3"/>
      <c r="KJI560" s="438"/>
      <c r="KJJ560" s="3"/>
      <c r="KJK560" s="578"/>
      <c r="KJL560" s="3"/>
      <c r="KJM560" s="438"/>
      <c r="KJN560" s="3"/>
      <c r="KJO560" s="578"/>
      <c r="KJP560" s="3"/>
      <c r="KJQ560" s="438"/>
      <c r="KJR560" s="3"/>
      <c r="KJS560" s="578"/>
      <c r="KJT560" s="3"/>
      <c r="KJU560" s="438"/>
      <c r="KJV560" s="3"/>
      <c r="KJW560" s="578"/>
      <c r="KJX560" s="3"/>
      <c r="KJY560" s="438"/>
      <c r="KJZ560" s="3"/>
      <c r="KKA560" s="578"/>
      <c r="KKB560" s="3"/>
      <c r="KKC560" s="438"/>
      <c r="KKD560" s="3"/>
      <c r="KKE560" s="578"/>
      <c r="KKF560" s="3"/>
      <c r="KKG560" s="438"/>
      <c r="KKH560" s="3"/>
      <c r="KKI560" s="578"/>
      <c r="KKJ560" s="3"/>
      <c r="KKK560" s="438"/>
      <c r="KKL560" s="3"/>
      <c r="KKM560" s="578"/>
      <c r="KKN560" s="3"/>
      <c r="KKO560" s="438"/>
      <c r="KKP560" s="3"/>
      <c r="KKQ560" s="578"/>
      <c r="KKR560" s="3"/>
      <c r="KKS560" s="438"/>
      <c r="KKT560" s="3"/>
      <c r="KKU560" s="578"/>
      <c r="KKV560" s="3"/>
      <c r="KKW560" s="438"/>
      <c r="KKX560" s="3"/>
      <c r="KKY560" s="578"/>
      <c r="KKZ560" s="3"/>
      <c r="KLA560" s="438"/>
      <c r="KLB560" s="3"/>
      <c r="KLC560" s="578"/>
      <c r="KLD560" s="3"/>
      <c r="KLE560" s="438"/>
      <c r="KLF560" s="3"/>
      <c r="KLG560" s="578"/>
      <c r="KLH560" s="3"/>
      <c r="KLI560" s="438"/>
      <c r="KLJ560" s="3"/>
      <c r="KLK560" s="578"/>
      <c r="KLL560" s="3"/>
      <c r="KLM560" s="438"/>
      <c r="KLN560" s="3"/>
      <c r="KLO560" s="578"/>
      <c r="KLP560" s="3"/>
      <c r="KLQ560" s="438"/>
      <c r="KLR560" s="3"/>
      <c r="KLS560" s="578"/>
      <c r="KLT560" s="3"/>
      <c r="KLU560" s="438"/>
      <c r="KLV560" s="3"/>
      <c r="KLW560" s="578"/>
      <c r="KLX560" s="3"/>
      <c r="KLY560" s="438"/>
      <c r="KLZ560" s="3"/>
      <c r="KMA560" s="578"/>
      <c r="KMB560" s="3"/>
      <c r="KMC560" s="438"/>
      <c r="KMD560" s="3"/>
      <c r="KME560" s="578"/>
      <c r="KMF560" s="3"/>
      <c r="KMG560" s="438"/>
      <c r="KMH560" s="3"/>
      <c r="KMI560" s="578"/>
      <c r="KMJ560" s="3"/>
      <c r="KMK560" s="438"/>
      <c r="KML560" s="3"/>
      <c r="KMM560" s="578"/>
      <c r="KMN560" s="3"/>
      <c r="KMO560" s="438"/>
      <c r="KMP560" s="3"/>
      <c r="KMQ560" s="578"/>
      <c r="KMR560" s="3"/>
      <c r="KMS560" s="438"/>
      <c r="KMT560" s="3"/>
      <c r="KMU560" s="578"/>
      <c r="KMV560" s="3"/>
      <c r="KMW560" s="438"/>
      <c r="KMX560" s="3"/>
      <c r="KMY560" s="578"/>
      <c r="KMZ560" s="3"/>
      <c r="KNA560" s="438"/>
      <c r="KNB560" s="3"/>
      <c r="KNC560" s="578"/>
      <c r="KND560" s="3"/>
      <c r="KNE560" s="438"/>
      <c r="KNF560" s="3"/>
      <c r="KNG560" s="578"/>
      <c r="KNH560" s="3"/>
      <c r="KNI560" s="438"/>
      <c r="KNJ560" s="3"/>
      <c r="KNK560" s="578"/>
      <c r="KNL560" s="3"/>
      <c r="KNM560" s="438"/>
      <c r="KNN560" s="3"/>
      <c r="KNO560" s="578"/>
      <c r="KNP560" s="3"/>
      <c r="KNQ560" s="438"/>
      <c r="KNR560" s="3"/>
      <c r="KNS560" s="578"/>
      <c r="KNT560" s="3"/>
      <c r="KNU560" s="438"/>
      <c r="KNV560" s="3"/>
      <c r="KNW560" s="578"/>
      <c r="KNX560" s="3"/>
      <c r="KNY560" s="438"/>
      <c r="KNZ560" s="3"/>
      <c r="KOA560" s="578"/>
      <c r="KOB560" s="3"/>
      <c r="KOC560" s="438"/>
      <c r="KOD560" s="3"/>
      <c r="KOE560" s="578"/>
      <c r="KOF560" s="3"/>
      <c r="KOG560" s="438"/>
      <c r="KOH560" s="3"/>
      <c r="KOI560" s="578"/>
      <c r="KOJ560" s="3"/>
      <c r="KOK560" s="438"/>
      <c r="KOL560" s="3"/>
      <c r="KOM560" s="578"/>
      <c r="KON560" s="3"/>
      <c r="KOO560" s="438"/>
      <c r="KOP560" s="3"/>
      <c r="KOQ560" s="578"/>
      <c r="KOR560" s="3"/>
      <c r="KOS560" s="438"/>
      <c r="KOT560" s="3"/>
      <c r="KOU560" s="578"/>
      <c r="KOV560" s="3"/>
      <c r="KOW560" s="438"/>
      <c r="KOX560" s="3"/>
      <c r="KOY560" s="578"/>
      <c r="KOZ560" s="3"/>
      <c r="KPA560" s="438"/>
      <c r="KPB560" s="3"/>
      <c r="KPC560" s="578"/>
      <c r="KPD560" s="3"/>
      <c r="KPE560" s="438"/>
      <c r="KPF560" s="3"/>
      <c r="KPG560" s="578"/>
      <c r="KPH560" s="3"/>
      <c r="KPI560" s="438"/>
      <c r="KPJ560" s="3"/>
      <c r="KPK560" s="578"/>
      <c r="KPL560" s="3"/>
      <c r="KPM560" s="438"/>
      <c r="KPN560" s="3"/>
      <c r="KPO560" s="578"/>
      <c r="KPP560" s="3"/>
      <c r="KPQ560" s="438"/>
      <c r="KPR560" s="3"/>
      <c r="KPS560" s="578"/>
      <c r="KPT560" s="3"/>
      <c r="KPU560" s="438"/>
      <c r="KPV560" s="3"/>
      <c r="KPW560" s="578"/>
      <c r="KPX560" s="3"/>
      <c r="KPY560" s="438"/>
      <c r="KPZ560" s="3"/>
      <c r="KQA560" s="578"/>
      <c r="KQB560" s="3"/>
      <c r="KQC560" s="438"/>
      <c r="KQD560" s="3"/>
      <c r="KQE560" s="578"/>
      <c r="KQF560" s="3"/>
      <c r="KQG560" s="438"/>
      <c r="KQH560" s="3"/>
      <c r="KQI560" s="578"/>
      <c r="KQJ560" s="3"/>
      <c r="KQK560" s="438"/>
      <c r="KQL560" s="3"/>
      <c r="KQM560" s="578"/>
      <c r="KQN560" s="3"/>
      <c r="KQO560" s="438"/>
      <c r="KQP560" s="3"/>
      <c r="KQQ560" s="578"/>
      <c r="KQR560" s="3"/>
      <c r="KQS560" s="438"/>
      <c r="KQT560" s="3"/>
      <c r="KQU560" s="578"/>
      <c r="KQV560" s="3"/>
      <c r="KQW560" s="438"/>
      <c r="KQX560" s="3"/>
      <c r="KQY560" s="578"/>
      <c r="KQZ560" s="3"/>
      <c r="KRA560" s="438"/>
      <c r="KRB560" s="3"/>
      <c r="KRC560" s="578"/>
      <c r="KRD560" s="3"/>
      <c r="KRE560" s="438"/>
      <c r="KRF560" s="3"/>
      <c r="KRG560" s="578"/>
      <c r="KRH560" s="3"/>
      <c r="KRI560" s="438"/>
      <c r="KRJ560" s="3"/>
      <c r="KRK560" s="578"/>
      <c r="KRL560" s="3"/>
      <c r="KRM560" s="438"/>
      <c r="KRN560" s="3"/>
      <c r="KRO560" s="578"/>
      <c r="KRP560" s="3"/>
      <c r="KRQ560" s="438"/>
      <c r="KRR560" s="3"/>
      <c r="KRS560" s="578"/>
      <c r="KRT560" s="3"/>
      <c r="KRU560" s="438"/>
      <c r="KRV560" s="3"/>
      <c r="KRW560" s="578"/>
      <c r="KRX560" s="3"/>
      <c r="KRY560" s="438"/>
      <c r="KRZ560" s="3"/>
      <c r="KSA560" s="578"/>
      <c r="KSB560" s="3"/>
      <c r="KSC560" s="438"/>
      <c r="KSD560" s="3"/>
      <c r="KSE560" s="578"/>
      <c r="KSF560" s="3"/>
      <c r="KSG560" s="438"/>
      <c r="KSH560" s="3"/>
      <c r="KSI560" s="578"/>
      <c r="KSJ560" s="3"/>
      <c r="KSK560" s="438"/>
      <c r="KSL560" s="3"/>
      <c r="KSM560" s="578"/>
      <c r="KSN560" s="3"/>
      <c r="KSO560" s="438"/>
      <c r="KSP560" s="3"/>
      <c r="KSQ560" s="578"/>
      <c r="KSR560" s="3"/>
      <c r="KSS560" s="438"/>
      <c r="KST560" s="3"/>
      <c r="KSU560" s="578"/>
      <c r="KSV560" s="3"/>
      <c r="KSW560" s="438"/>
      <c r="KSX560" s="3"/>
      <c r="KSY560" s="578"/>
      <c r="KSZ560" s="3"/>
      <c r="KTA560" s="438"/>
      <c r="KTB560" s="3"/>
      <c r="KTC560" s="578"/>
      <c r="KTD560" s="3"/>
      <c r="KTE560" s="438"/>
      <c r="KTF560" s="3"/>
      <c r="KTG560" s="578"/>
      <c r="KTH560" s="3"/>
      <c r="KTI560" s="438"/>
      <c r="KTJ560" s="3"/>
      <c r="KTK560" s="578"/>
      <c r="KTL560" s="3"/>
      <c r="KTM560" s="438"/>
      <c r="KTN560" s="3"/>
      <c r="KTO560" s="578"/>
      <c r="KTP560" s="3"/>
      <c r="KTQ560" s="438"/>
      <c r="KTR560" s="3"/>
      <c r="KTS560" s="578"/>
      <c r="KTT560" s="3"/>
      <c r="KTU560" s="438"/>
      <c r="KTV560" s="3"/>
      <c r="KTW560" s="578"/>
      <c r="KTX560" s="3"/>
      <c r="KTY560" s="438"/>
      <c r="KTZ560" s="3"/>
      <c r="KUA560" s="578"/>
      <c r="KUB560" s="3"/>
      <c r="KUC560" s="438"/>
      <c r="KUD560" s="3"/>
      <c r="KUE560" s="578"/>
      <c r="KUF560" s="3"/>
      <c r="KUG560" s="438"/>
      <c r="KUH560" s="3"/>
      <c r="KUI560" s="578"/>
      <c r="KUJ560" s="3"/>
      <c r="KUK560" s="438"/>
      <c r="KUL560" s="3"/>
      <c r="KUM560" s="578"/>
      <c r="KUN560" s="3"/>
      <c r="KUO560" s="438"/>
      <c r="KUP560" s="3"/>
      <c r="KUQ560" s="578"/>
      <c r="KUR560" s="3"/>
      <c r="KUS560" s="438"/>
      <c r="KUT560" s="3"/>
      <c r="KUU560" s="578"/>
      <c r="KUV560" s="3"/>
      <c r="KUW560" s="438"/>
      <c r="KUX560" s="3"/>
      <c r="KUY560" s="578"/>
      <c r="KUZ560" s="3"/>
      <c r="KVA560" s="438"/>
      <c r="KVB560" s="3"/>
      <c r="KVC560" s="578"/>
      <c r="KVD560" s="3"/>
      <c r="KVE560" s="438"/>
      <c r="KVF560" s="3"/>
      <c r="KVG560" s="578"/>
      <c r="KVH560" s="3"/>
      <c r="KVI560" s="438"/>
      <c r="KVJ560" s="3"/>
      <c r="KVK560" s="578"/>
      <c r="KVL560" s="3"/>
      <c r="KVM560" s="438"/>
      <c r="KVN560" s="3"/>
      <c r="KVO560" s="578"/>
      <c r="KVP560" s="3"/>
      <c r="KVQ560" s="438"/>
      <c r="KVR560" s="3"/>
      <c r="KVS560" s="578"/>
      <c r="KVT560" s="3"/>
      <c r="KVU560" s="438"/>
      <c r="KVV560" s="3"/>
      <c r="KVW560" s="578"/>
      <c r="KVX560" s="3"/>
      <c r="KVY560" s="438"/>
      <c r="KVZ560" s="3"/>
      <c r="KWA560" s="578"/>
      <c r="KWB560" s="3"/>
      <c r="KWC560" s="438"/>
      <c r="KWD560" s="3"/>
      <c r="KWE560" s="578"/>
      <c r="KWF560" s="3"/>
      <c r="KWG560" s="438"/>
      <c r="KWH560" s="3"/>
      <c r="KWI560" s="578"/>
      <c r="KWJ560" s="3"/>
      <c r="KWK560" s="438"/>
      <c r="KWL560" s="3"/>
      <c r="KWM560" s="578"/>
      <c r="KWN560" s="3"/>
      <c r="KWO560" s="438"/>
      <c r="KWP560" s="3"/>
      <c r="KWQ560" s="578"/>
      <c r="KWR560" s="3"/>
      <c r="KWS560" s="438"/>
      <c r="KWT560" s="3"/>
      <c r="KWU560" s="578"/>
      <c r="KWV560" s="3"/>
      <c r="KWW560" s="438"/>
      <c r="KWX560" s="3"/>
      <c r="KWY560" s="578"/>
      <c r="KWZ560" s="3"/>
      <c r="KXA560" s="438"/>
      <c r="KXB560" s="3"/>
      <c r="KXC560" s="578"/>
      <c r="KXD560" s="3"/>
      <c r="KXE560" s="438"/>
      <c r="KXF560" s="3"/>
      <c r="KXG560" s="578"/>
      <c r="KXH560" s="3"/>
      <c r="KXI560" s="438"/>
      <c r="KXJ560" s="3"/>
      <c r="KXK560" s="578"/>
      <c r="KXL560" s="3"/>
      <c r="KXM560" s="438"/>
      <c r="KXN560" s="3"/>
      <c r="KXO560" s="578"/>
      <c r="KXP560" s="3"/>
      <c r="KXQ560" s="438"/>
      <c r="KXR560" s="3"/>
      <c r="KXS560" s="578"/>
      <c r="KXT560" s="3"/>
      <c r="KXU560" s="438"/>
      <c r="KXV560" s="3"/>
      <c r="KXW560" s="578"/>
      <c r="KXX560" s="3"/>
      <c r="KXY560" s="438"/>
      <c r="KXZ560" s="3"/>
      <c r="KYA560" s="578"/>
      <c r="KYB560" s="3"/>
      <c r="KYC560" s="438"/>
      <c r="KYD560" s="3"/>
      <c r="KYE560" s="578"/>
      <c r="KYF560" s="3"/>
      <c r="KYG560" s="438"/>
      <c r="KYH560" s="3"/>
      <c r="KYI560" s="578"/>
      <c r="KYJ560" s="3"/>
      <c r="KYK560" s="438"/>
      <c r="KYL560" s="3"/>
      <c r="KYM560" s="578"/>
      <c r="KYN560" s="3"/>
      <c r="KYO560" s="438"/>
      <c r="KYP560" s="3"/>
      <c r="KYQ560" s="578"/>
      <c r="KYR560" s="3"/>
      <c r="KYS560" s="438"/>
      <c r="KYT560" s="3"/>
      <c r="KYU560" s="578"/>
      <c r="KYV560" s="3"/>
      <c r="KYW560" s="438"/>
      <c r="KYX560" s="3"/>
      <c r="KYY560" s="578"/>
      <c r="KYZ560" s="3"/>
      <c r="KZA560" s="438"/>
      <c r="KZB560" s="3"/>
      <c r="KZC560" s="578"/>
      <c r="KZD560" s="3"/>
      <c r="KZE560" s="438"/>
      <c r="KZF560" s="3"/>
      <c r="KZG560" s="578"/>
      <c r="KZH560" s="3"/>
      <c r="KZI560" s="438"/>
      <c r="KZJ560" s="3"/>
      <c r="KZK560" s="578"/>
      <c r="KZL560" s="3"/>
      <c r="KZM560" s="438"/>
      <c r="KZN560" s="3"/>
      <c r="KZO560" s="578"/>
      <c r="KZP560" s="3"/>
      <c r="KZQ560" s="438"/>
      <c r="KZR560" s="3"/>
      <c r="KZS560" s="578"/>
      <c r="KZT560" s="3"/>
      <c r="KZU560" s="438"/>
      <c r="KZV560" s="3"/>
      <c r="KZW560" s="578"/>
      <c r="KZX560" s="3"/>
      <c r="KZY560" s="438"/>
      <c r="KZZ560" s="3"/>
      <c r="LAA560" s="578"/>
      <c r="LAB560" s="3"/>
      <c r="LAC560" s="438"/>
      <c r="LAD560" s="3"/>
      <c r="LAE560" s="578"/>
      <c r="LAF560" s="3"/>
      <c r="LAG560" s="438"/>
      <c r="LAH560" s="3"/>
      <c r="LAI560" s="578"/>
      <c r="LAJ560" s="3"/>
      <c r="LAK560" s="438"/>
      <c r="LAL560" s="3"/>
      <c r="LAM560" s="578"/>
      <c r="LAN560" s="3"/>
      <c r="LAO560" s="438"/>
      <c r="LAP560" s="3"/>
      <c r="LAQ560" s="578"/>
      <c r="LAR560" s="3"/>
      <c r="LAS560" s="438"/>
      <c r="LAT560" s="3"/>
      <c r="LAU560" s="578"/>
      <c r="LAV560" s="3"/>
      <c r="LAW560" s="438"/>
      <c r="LAX560" s="3"/>
      <c r="LAY560" s="578"/>
      <c r="LAZ560" s="3"/>
      <c r="LBA560" s="438"/>
      <c r="LBB560" s="3"/>
      <c r="LBC560" s="578"/>
      <c r="LBD560" s="3"/>
      <c r="LBE560" s="438"/>
      <c r="LBF560" s="3"/>
      <c r="LBG560" s="578"/>
      <c r="LBH560" s="3"/>
      <c r="LBI560" s="438"/>
      <c r="LBJ560" s="3"/>
      <c r="LBK560" s="578"/>
      <c r="LBL560" s="3"/>
      <c r="LBM560" s="438"/>
      <c r="LBN560" s="3"/>
      <c r="LBO560" s="578"/>
      <c r="LBP560" s="3"/>
      <c r="LBQ560" s="438"/>
      <c r="LBR560" s="3"/>
      <c r="LBS560" s="578"/>
      <c r="LBT560" s="3"/>
      <c r="LBU560" s="438"/>
      <c r="LBV560" s="3"/>
      <c r="LBW560" s="578"/>
      <c r="LBX560" s="3"/>
      <c r="LBY560" s="438"/>
      <c r="LBZ560" s="3"/>
      <c r="LCA560" s="578"/>
      <c r="LCB560" s="3"/>
      <c r="LCC560" s="438"/>
      <c r="LCD560" s="3"/>
      <c r="LCE560" s="578"/>
      <c r="LCF560" s="3"/>
      <c r="LCG560" s="438"/>
      <c r="LCH560" s="3"/>
      <c r="LCI560" s="578"/>
      <c r="LCJ560" s="3"/>
      <c r="LCK560" s="438"/>
      <c r="LCL560" s="3"/>
      <c r="LCM560" s="578"/>
      <c r="LCN560" s="3"/>
      <c r="LCO560" s="438"/>
      <c r="LCP560" s="3"/>
      <c r="LCQ560" s="578"/>
      <c r="LCR560" s="3"/>
      <c r="LCS560" s="438"/>
      <c r="LCT560" s="3"/>
      <c r="LCU560" s="578"/>
      <c r="LCV560" s="3"/>
      <c r="LCW560" s="438"/>
      <c r="LCX560" s="3"/>
      <c r="LCY560" s="578"/>
      <c r="LCZ560" s="3"/>
      <c r="LDA560" s="438"/>
      <c r="LDB560" s="3"/>
      <c r="LDC560" s="578"/>
      <c r="LDD560" s="3"/>
      <c r="LDE560" s="438"/>
      <c r="LDF560" s="3"/>
      <c r="LDG560" s="578"/>
      <c r="LDH560" s="3"/>
      <c r="LDI560" s="438"/>
      <c r="LDJ560" s="3"/>
      <c r="LDK560" s="578"/>
      <c r="LDL560" s="3"/>
      <c r="LDM560" s="438"/>
      <c r="LDN560" s="3"/>
      <c r="LDO560" s="578"/>
      <c r="LDP560" s="3"/>
      <c r="LDQ560" s="438"/>
      <c r="LDR560" s="3"/>
      <c r="LDS560" s="578"/>
      <c r="LDT560" s="3"/>
      <c r="LDU560" s="438"/>
      <c r="LDV560" s="3"/>
      <c r="LDW560" s="578"/>
      <c r="LDX560" s="3"/>
      <c r="LDY560" s="438"/>
      <c r="LDZ560" s="3"/>
      <c r="LEA560" s="578"/>
      <c r="LEB560" s="3"/>
      <c r="LEC560" s="438"/>
      <c r="LED560" s="3"/>
      <c r="LEE560" s="578"/>
      <c r="LEF560" s="3"/>
      <c r="LEG560" s="438"/>
      <c r="LEH560" s="3"/>
      <c r="LEI560" s="578"/>
      <c r="LEJ560" s="3"/>
      <c r="LEK560" s="438"/>
      <c r="LEL560" s="3"/>
      <c r="LEM560" s="578"/>
      <c r="LEN560" s="3"/>
      <c r="LEO560" s="438"/>
      <c r="LEP560" s="3"/>
      <c r="LEQ560" s="578"/>
      <c r="LER560" s="3"/>
      <c r="LES560" s="438"/>
      <c r="LET560" s="3"/>
      <c r="LEU560" s="578"/>
      <c r="LEV560" s="3"/>
      <c r="LEW560" s="438"/>
      <c r="LEX560" s="3"/>
      <c r="LEY560" s="578"/>
      <c r="LEZ560" s="3"/>
      <c r="LFA560" s="438"/>
      <c r="LFB560" s="3"/>
      <c r="LFC560" s="578"/>
      <c r="LFD560" s="3"/>
      <c r="LFE560" s="438"/>
      <c r="LFF560" s="3"/>
      <c r="LFG560" s="578"/>
      <c r="LFH560" s="3"/>
      <c r="LFI560" s="438"/>
      <c r="LFJ560" s="3"/>
      <c r="LFK560" s="578"/>
      <c r="LFL560" s="3"/>
      <c r="LFM560" s="438"/>
      <c r="LFN560" s="3"/>
      <c r="LFO560" s="578"/>
      <c r="LFP560" s="3"/>
      <c r="LFQ560" s="438"/>
      <c r="LFR560" s="3"/>
      <c r="LFS560" s="578"/>
      <c r="LFT560" s="3"/>
      <c r="LFU560" s="438"/>
      <c r="LFV560" s="3"/>
      <c r="LFW560" s="578"/>
      <c r="LFX560" s="3"/>
      <c r="LFY560" s="438"/>
      <c r="LFZ560" s="3"/>
      <c r="LGA560" s="578"/>
      <c r="LGB560" s="3"/>
      <c r="LGC560" s="438"/>
      <c r="LGD560" s="3"/>
      <c r="LGE560" s="578"/>
      <c r="LGF560" s="3"/>
      <c r="LGG560" s="438"/>
      <c r="LGH560" s="3"/>
      <c r="LGI560" s="578"/>
      <c r="LGJ560" s="3"/>
      <c r="LGK560" s="438"/>
      <c r="LGL560" s="3"/>
      <c r="LGM560" s="578"/>
      <c r="LGN560" s="3"/>
      <c r="LGO560" s="438"/>
      <c r="LGP560" s="3"/>
      <c r="LGQ560" s="578"/>
      <c r="LGR560" s="3"/>
      <c r="LGS560" s="438"/>
      <c r="LGT560" s="3"/>
      <c r="LGU560" s="578"/>
      <c r="LGV560" s="3"/>
      <c r="LGW560" s="438"/>
      <c r="LGX560" s="3"/>
      <c r="LGY560" s="578"/>
      <c r="LGZ560" s="3"/>
      <c r="LHA560" s="438"/>
      <c r="LHB560" s="3"/>
      <c r="LHC560" s="578"/>
      <c r="LHD560" s="3"/>
      <c r="LHE560" s="438"/>
      <c r="LHF560" s="3"/>
      <c r="LHG560" s="578"/>
      <c r="LHH560" s="3"/>
      <c r="LHI560" s="438"/>
      <c r="LHJ560" s="3"/>
      <c r="LHK560" s="578"/>
      <c r="LHL560" s="3"/>
      <c r="LHM560" s="438"/>
      <c r="LHN560" s="3"/>
      <c r="LHO560" s="578"/>
      <c r="LHP560" s="3"/>
      <c r="LHQ560" s="438"/>
      <c r="LHR560" s="3"/>
      <c r="LHS560" s="578"/>
      <c r="LHT560" s="3"/>
      <c r="LHU560" s="438"/>
      <c r="LHV560" s="3"/>
      <c r="LHW560" s="578"/>
      <c r="LHX560" s="3"/>
      <c r="LHY560" s="438"/>
      <c r="LHZ560" s="3"/>
      <c r="LIA560" s="578"/>
      <c r="LIB560" s="3"/>
      <c r="LIC560" s="438"/>
      <c r="LID560" s="3"/>
      <c r="LIE560" s="578"/>
      <c r="LIF560" s="3"/>
      <c r="LIG560" s="438"/>
      <c r="LIH560" s="3"/>
      <c r="LII560" s="578"/>
      <c r="LIJ560" s="3"/>
      <c r="LIK560" s="438"/>
      <c r="LIL560" s="3"/>
      <c r="LIM560" s="578"/>
      <c r="LIN560" s="3"/>
      <c r="LIO560" s="438"/>
      <c r="LIP560" s="3"/>
      <c r="LIQ560" s="578"/>
      <c r="LIR560" s="3"/>
      <c r="LIS560" s="438"/>
      <c r="LIT560" s="3"/>
      <c r="LIU560" s="578"/>
      <c r="LIV560" s="3"/>
      <c r="LIW560" s="438"/>
      <c r="LIX560" s="3"/>
      <c r="LIY560" s="578"/>
      <c r="LIZ560" s="3"/>
      <c r="LJA560" s="438"/>
      <c r="LJB560" s="3"/>
      <c r="LJC560" s="578"/>
      <c r="LJD560" s="3"/>
      <c r="LJE560" s="438"/>
      <c r="LJF560" s="3"/>
      <c r="LJG560" s="578"/>
      <c r="LJH560" s="3"/>
      <c r="LJI560" s="438"/>
      <c r="LJJ560" s="3"/>
      <c r="LJK560" s="578"/>
      <c r="LJL560" s="3"/>
      <c r="LJM560" s="438"/>
      <c r="LJN560" s="3"/>
      <c r="LJO560" s="578"/>
      <c r="LJP560" s="3"/>
      <c r="LJQ560" s="438"/>
      <c r="LJR560" s="3"/>
      <c r="LJS560" s="578"/>
      <c r="LJT560" s="3"/>
      <c r="LJU560" s="438"/>
      <c r="LJV560" s="3"/>
      <c r="LJW560" s="578"/>
      <c r="LJX560" s="3"/>
      <c r="LJY560" s="438"/>
      <c r="LJZ560" s="3"/>
      <c r="LKA560" s="578"/>
      <c r="LKB560" s="3"/>
      <c r="LKC560" s="438"/>
      <c r="LKD560" s="3"/>
      <c r="LKE560" s="578"/>
      <c r="LKF560" s="3"/>
      <c r="LKG560" s="438"/>
      <c r="LKH560" s="3"/>
      <c r="LKI560" s="578"/>
      <c r="LKJ560" s="3"/>
      <c r="LKK560" s="438"/>
      <c r="LKL560" s="3"/>
      <c r="LKM560" s="578"/>
      <c r="LKN560" s="3"/>
      <c r="LKO560" s="438"/>
      <c r="LKP560" s="3"/>
      <c r="LKQ560" s="578"/>
      <c r="LKR560" s="3"/>
      <c r="LKS560" s="438"/>
      <c r="LKT560" s="3"/>
      <c r="LKU560" s="578"/>
      <c r="LKV560" s="3"/>
      <c r="LKW560" s="438"/>
      <c r="LKX560" s="3"/>
      <c r="LKY560" s="578"/>
      <c r="LKZ560" s="3"/>
      <c r="LLA560" s="438"/>
      <c r="LLB560" s="3"/>
      <c r="LLC560" s="578"/>
      <c r="LLD560" s="3"/>
      <c r="LLE560" s="438"/>
      <c r="LLF560" s="3"/>
      <c r="LLG560" s="578"/>
      <c r="LLH560" s="3"/>
      <c r="LLI560" s="438"/>
      <c r="LLJ560" s="3"/>
      <c r="LLK560" s="578"/>
      <c r="LLL560" s="3"/>
      <c r="LLM560" s="438"/>
      <c r="LLN560" s="3"/>
      <c r="LLO560" s="578"/>
      <c r="LLP560" s="3"/>
      <c r="LLQ560" s="438"/>
      <c r="LLR560" s="3"/>
      <c r="LLS560" s="578"/>
      <c r="LLT560" s="3"/>
      <c r="LLU560" s="438"/>
      <c r="LLV560" s="3"/>
      <c r="LLW560" s="578"/>
      <c r="LLX560" s="3"/>
      <c r="LLY560" s="438"/>
      <c r="LLZ560" s="3"/>
      <c r="LMA560" s="578"/>
      <c r="LMB560" s="3"/>
      <c r="LMC560" s="438"/>
      <c r="LMD560" s="3"/>
      <c r="LME560" s="578"/>
      <c r="LMF560" s="3"/>
      <c r="LMG560" s="438"/>
      <c r="LMH560" s="3"/>
      <c r="LMI560" s="578"/>
      <c r="LMJ560" s="3"/>
      <c r="LMK560" s="438"/>
      <c r="LML560" s="3"/>
      <c r="LMM560" s="578"/>
      <c r="LMN560" s="3"/>
      <c r="LMO560" s="438"/>
      <c r="LMP560" s="3"/>
      <c r="LMQ560" s="578"/>
      <c r="LMR560" s="3"/>
      <c r="LMS560" s="438"/>
      <c r="LMT560" s="3"/>
      <c r="LMU560" s="578"/>
      <c r="LMV560" s="3"/>
      <c r="LMW560" s="438"/>
      <c r="LMX560" s="3"/>
      <c r="LMY560" s="578"/>
      <c r="LMZ560" s="3"/>
      <c r="LNA560" s="438"/>
      <c r="LNB560" s="3"/>
      <c r="LNC560" s="578"/>
      <c r="LND560" s="3"/>
      <c r="LNE560" s="438"/>
      <c r="LNF560" s="3"/>
      <c r="LNG560" s="578"/>
      <c r="LNH560" s="3"/>
      <c r="LNI560" s="438"/>
      <c r="LNJ560" s="3"/>
      <c r="LNK560" s="578"/>
      <c r="LNL560" s="3"/>
      <c r="LNM560" s="438"/>
      <c r="LNN560" s="3"/>
      <c r="LNO560" s="578"/>
      <c r="LNP560" s="3"/>
      <c r="LNQ560" s="438"/>
      <c r="LNR560" s="3"/>
      <c r="LNS560" s="578"/>
      <c r="LNT560" s="3"/>
      <c r="LNU560" s="438"/>
      <c r="LNV560" s="3"/>
      <c r="LNW560" s="578"/>
      <c r="LNX560" s="3"/>
      <c r="LNY560" s="438"/>
      <c r="LNZ560" s="3"/>
      <c r="LOA560" s="578"/>
      <c r="LOB560" s="3"/>
      <c r="LOC560" s="438"/>
      <c r="LOD560" s="3"/>
      <c r="LOE560" s="578"/>
      <c r="LOF560" s="3"/>
      <c r="LOG560" s="438"/>
      <c r="LOH560" s="3"/>
      <c r="LOI560" s="578"/>
      <c r="LOJ560" s="3"/>
      <c r="LOK560" s="438"/>
      <c r="LOL560" s="3"/>
      <c r="LOM560" s="578"/>
      <c r="LON560" s="3"/>
      <c r="LOO560" s="438"/>
      <c r="LOP560" s="3"/>
      <c r="LOQ560" s="578"/>
      <c r="LOR560" s="3"/>
      <c r="LOS560" s="438"/>
      <c r="LOT560" s="3"/>
      <c r="LOU560" s="578"/>
      <c r="LOV560" s="3"/>
      <c r="LOW560" s="438"/>
      <c r="LOX560" s="3"/>
      <c r="LOY560" s="578"/>
      <c r="LOZ560" s="3"/>
      <c r="LPA560" s="438"/>
      <c r="LPB560" s="3"/>
      <c r="LPC560" s="578"/>
      <c r="LPD560" s="3"/>
      <c r="LPE560" s="438"/>
      <c r="LPF560" s="3"/>
      <c r="LPG560" s="578"/>
      <c r="LPH560" s="3"/>
      <c r="LPI560" s="438"/>
      <c r="LPJ560" s="3"/>
      <c r="LPK560" s="578"/>
      <c r="LPL560" s="3"/>
      <c r="LPM560" s="438"/>
      <c r="LPN560" s="3"/>
      <c r="LPO560" s="578"/>
      <c r="LPP560" s="3"/>
      <c r="LPQ560" s="438"/>
      <c r="LPR560" s="3"/>
      <c r="LPS560" s="578"/>
      <c r="LPT560" s="3"/>
      <c r="LPU560" s="438"/>
      <c r="LPV560" s="3"/>
      <c r="LPW560" s="578"/>
      <c r="LPX560" s="3"/>
      <c r="LPY560" s="438"/>
      <c r="LPZ560" s="3"/>
      <c r="LQA560" s="578"/>
      <c r="LQB560" s="3"/>
      <c r="LQC560" s="438"/>
      <c r="LQD560" s="3"/>
      <c r="LQE560" s="578"/>
      <c r="LQF560" s="3"/>
      <c r="LQG560" s="438"/>
      <c r="LQH560" s="3"/>
      <c r="LQI560" s="578"/>
      <c r="LQJ560" s="3"/>
      <c r="LQK560" s="438"/>
      <c r="LQL560" s="3"/>
      <c r="LQM560" s="578"/>
      <c r="LQN560" s="3"/>
      <c r="LQO560" s="438"/>
      <c r="LQP560" s="3"/>
      <c r="LQQ560" s="578"/>
      <c r="LQR560" s="3"/>
      <c r="LQS560" s="438"/>
      <c r="LQT560" s="3"/>
      <c r="LQU560" s="578"/>
      <c r="LQV560" s="3"/>
      <c r="LQW560" s="438"/>
      <c r="LQX560" s="3"/>
      <c r="LQY560" s="578"/>
      <c r="LQZ560" s="3"/>
      <c r="LRA560" s="438"/>
      <c r="LRB560" s="3"/>
      <c r="LRC560" s="578"/>
      <c r="LRD560" s="3"/>
      <c r="LRE560" s="438"/>
      <c r="LRF560" s="3"/>
      <c r="LRG560" s="578"/>
      <c r="LRH560" s="3"/>
      <c r="LRI560" s="438"/>
      <c r="LRJ560" s="3"/>
      <c r="LRK560" s="578"/>
      <c r="LRL560" s="3"/>
      <c r="LRM560" s="438"/>
      <c r="LRN560" s="3"/>
      <c r="LRO560" s="578"/>
      <c r="LRP560" s="3"/>
      <c r="LRQ560" s="438"/>
      <c r="LRR560" s="3"/>
      <c r="LRS560" s="578"/>
      <c r="LRT560" s="3"/>
      <c r="LRU560" s="438"/>
      <c r="LRV560" s="3"/>
      <c r="LRW560" s="578"/>
      <c r="LRX560" s="3"/>
      <c r="LRY560" s="438"/>
      <c r="LRZ560" s="3"/>
      <c r="LSA560" s="578"/>
      <c r="LSB560" s="3"/>
      <c r="LSC560" s="438"/>
      <c r="LSD560" s="3"/>
      <c r="LSE560" s="578"/>
      <c r="LSF560" s="3"/>
      <c r="LSG560" s="438"/>
      <c r="LSH560" s="3"/>
      <c r="LSI560" s="578"/>
      <c r="LSJ560" s="3"/>
      <c r="LSK560" s="438"/>
      <c r="LSL560" s="3"/>
      <c r="LSM560" s="578"/>
      <c r="LSN560" s="3"/>
      <c r="LSO560" s="438"/>
      <c r="LSP560" s="3"/>
      <c r="LSQ560" s="578"/>
      <c r="LSR560" s="3"/>
      <c r="LSS560" s="438"/>
      <c r="LST560" s="3"/>
      <c r="LSU560" s="578"/>
      <c r="LSV560" s="3"/>
      <c r="LSW560" s="438"/>
      <c r="LSX560" s="3"/>
      <c r="LSY560" s="578"/>
      <c r="LSZ560" s="3"/>
      <c r="LTA560" s="438"/>
      <c r="LTB560" s="3"/>
      <c r="LTC560" s="578"/>
      <c r="LTD560" s="3"/>
      <c r="LTE560" s="438"/>
      <c r="LTF560" s="3"/>
      <c r="LTG560" s="578"/>
      <c r="LTH560" s="3"/>
      <c r="LTI560" s="438"/>
      <c r="LTJ560" s="3"/>
      <c r="LTK560" s="578"/>
      <c r="LTL560" s="3"/>
      <c r="LTM560" s="438"/>
      <c r="LTN560" s="3"/>
      <c r="LTO560" s="578"/>
      <c r="LTP560" s="3"/>
      <c r="LTQ560" s="438"/>
      <c r="LTR560" s="3"/>
      <c r="LTS560" s="578"/>
      <c r="LTT560" s="3"/>
      <c r="LTU560" s="438"/>
      <c r="LTV560" s="3"/>
      <c r="LTW560" s="578"/>
      <c r="LTX560" s="3"/>
      <c r="LTY560" s="438"/>
      <c r="LTZ560" s="3"/>
      <c r="LUA560" s="578"/>
      <c r="LUB560" s="3"/>
      <c r="LUC560" s="438"/>
      <c r="LUD560" s="3"/>
      <c r="LUE560" s="578"/>
      <c r="LUF560" s="3"/>
      <c r="LUG560" s="438"/>
      <c r="LUH560" s="3"/>
      <c r="LUI560" s="578"/>
      <c r="LUJ560" s="3"/>
      <c r="LUK560" s="438"/>
      <c r="LUL560" s="3"/>
      <c r="LUM560" s="578"/>
      <c r="LUN560" s="3"/>
      <c r="LUO560" s="438"/>
      <c r="LUP560" s="3"/>
      <c r="LUQ560" s="578"/>
      <c r="LUR560" s="3"/>
      <c r="LUS560" s="438"/>
      <c r="LUT560" s="3"/>
      <c r="LUU560" s="578"/>
      <c r="LUV560" s="3"/>
      <c r="LUW560" s="438"/>
      <c r="LUX560" s="3"/>
      <c r="LUY560" s="578"/>
      <c r="LUZ560" s="3"/>
      <c r="LVA560" s="438"/>
      <c r="LVB560" s="3"/>
      <c r="LVC560" s="578"/>
      <c r="LVD560" s="3"/>
      <c r="LVE560" s="438"/>
      <c r="LVF560" s="3"/>
      <c r="LVG560" s="578"/>
      <c r="LVH560" s="3"/>
      <c r="LVI560" s="438"/>
      <c r="LVJ560" s="3"/>
      <c r="LVK560" s="578"/>
      <c r="LVL560" s="3"/>
      <c r="LVM560" s="438"/>
      <c r="LVN560" s="3"/>
      <c r="LVO560" s="578"/>
      <c r="LVP560" s="3"/>
      <c r="LVQ560" s="438"/>
      <c r="LVR560" s="3"/>
      <c r="LVS560" s="578"/>
      <c r="LVT560" s="3"/>
      <c r="LVU560" s="438"/>
      <c r="LVV560" s="3"/>
      <c r="LVW560" s="578"/>
      <c r="LVX560" s="3"/>
      <c r="LVY560" s="438"/>
      <c r="LVZ560" s="3"/>
      <c r="LWA560" s="578"/>
      <c r="LWB560" s="3"/>
      <c r="LWC560" s="438"/>
      <c r="LWD560" s="3"/>
      <c r="LWE560" s="578"/>
      <c r="LWF560" s="3"/>
      <c r="LWG560" s="438"/>
      <c r="LWH560" s="3"/>
      <c r="LWI560" s="578"/>
      <c r="LWJ560" s="3"/>
      <c r="LWK560" s="438"/>
      <c r="LWL560" s="3"/>
      <c r="LWM560" s="578"/>
      <c r="LWN560" s="3"/>
      <c r="LWO560" s="438"/>
      <c r="LWP560" s="3"/>
      <c r="LWQ560" s="578"/>
      <c r="LWR560" s="3"/>
      <c r="LWS560" s="438"/>
      <c r="LWT560" s="3"/>
      <c r="LWU560" s="578"/>
      <c r="LWV560" s="3"/>
      <c r="LWW560" s="438"/>
      <c r="LWX560" s="3"/>
      <c r="LWY560" s="578"/>
      <c r="LWZ560" s="3"/>
      <c r="LXA560" s="438"/>
      <c r="LXB560" s="3"/>
      <c r="LXC560" s="578"/>
      <c r="LXD560" s="3"/>
      <c r="LXE560" s="438"/>
      <c r="LXF560" s="3"/>
      <c r="LXG560" s="578"/>
      <c r="LXH560" s="3"/>
      <c r="LXI560" s="438"/>
      <c r="LXJ560" s="3"/>
      <c r="LXK560" s="578"/>
      <c r="LXL560" s="3"/>
      <c r="LXM560" s="438"/>
      <c r="LXN560" s="3"/>
      <c r="LXO560" s="578"/>
      <c r="LXP560" s="3"/>
      <c r="LXQ560" s="438"/>
      <c r="LXR560" s="3"/>
      <c r="LXS560" s="578"/>
      <c r="LXT560" s="3"/>
      <c r="LXU560" s="438"/>
      <c r="LXV560" s="3"/>
      <c r="LXW560" s="578"/>
      <c r="LXX560" s="3"/>
      <c r="LXY560" s="438"/>
      <c r="LXZ560" s="3"/>
      <c r="LYA560" s="578"/>
      <c r="LYB560" s="3"/>
      <c r="LYC560" s="438"/>
      <c r="LYD560" s="3"/>
      <c r="LYE560" s="578"/>
      <c r="LYF560" s="3"/>
      <c r="LYG560" s="438"/>
      <c r="LYH560" s="3"/>
      <c r="LYI560" s="578"/>
      <c r="LYJ560" s="3"/>
      <c r="LYK560" s="438"/>
      <c r="LYL560" s="3"/>
      <c r="LYM560" s="578"/>
      <c r="LYN560" s="3"/>
      <c r="LYO560" s="438"/>
      <c r="LYP560" s="3"/>
      <c r="LYQ560" s="578"/>
      <c r="LYR560" s="3"/>
      <c r="LYS560" s="438"/>
      <c r="LYT560" s="3"/>
      <c r="LYU560" s="578"/>
      <c r="LYV560" s="3"/>
      <c r="LYW560" s="438"/>
      <c r="LYX560" s="3"/>
      <c r="LYY560" s="578"/>
      <c r="LYZ560" s="3"/>
      <c r="LZA560" s="438"/>
      <c r="LZB560" s="3"/>
      <c r="LZC560" s="578"/>
      <c r="LZD560" s="3"/>
      <c r="LZE560" s="438"/>
      <c r="LZF560" s="3"/>
      <c r="LZG560" s="578"/>
      <c r="LZH560" s="3"/>
      <c r="LZI560" s="438"/>
      <c r="LZJ560" s="3"/>
      <c r="LZK560" s="578"/>
      <c r="LZL560" s="3"/>
      <c r="LZM560" s="438"/>
      <c r="LZN560" s="3"/>
      <c r="LZO560" s="578"/>
      <c r="LZP560" s="3"/>
      <c r="LZQ560" s="438"/>
      <c r="LZR560" s="3"/>
      <c r="LZS560" s="578"/>
      <c r="LZT560" s="3"/>
      <c r="LZU560" s="438"/>
      <c r="LZV560" s="3"/>
      <c r="LZW560" s="578"/>
      <c r="LZX560" s="3"/>
      <c r="LZY560" s="438"/>
      <c r="LZZ560" s="3"/>
      <c r="MAA560" s="578"/>
      <c r="MAB560" s="3"/>
      <c r="MAC560" s="438"/>
      <c r="MAD560" s="3"/>
      <c r="MAE560" s="578"/>
      <c r="MAF560" s="3"/>
      <c r="MAG560" s="438"/>
      <c r="MAH560" s="3"/>
      <c r="MAI560" s="578"/>
      <c r="MAJ560" s="3"/>
      <c r="MAK560" s="438"/>
      <c r="MAL560" s="3"/>
      <c r="MAM560" s="578"/>
      <c r="MAN560" s="3"/>
      <c r="MAO560" s="438"/>
      <c r="MAP560" s="3"/>
      <c r="MAQ560" s="578"/>
      <c r="MAR560" s="3"/>
      <c r="MAS560" s="438"/>
      <c r="MAT560" s="3"/>
      <c r="MAU560" s="578"/>
      <c r="MAV560" s="3"/>
      <c r="MAW560" s="438"/>
      <c r="MAX560" s="3"/>
      <c r="MAY560" s="578"/>
      <c r="MAZ560" s="3"/>
      <c r="MBA560" s="438"/>
      <c r="MBB560" s="3"/>
      <c r="MBC560" s="578"/>
      <c r="MBD560" s="3"/>
      <c r="MBE560" s="438"/>
      <c r="MBF560" s="3"/>
      <c r="MBG560" s="578"/>
      <c r="MBH560" s="3"/>
      <c r="MBI560" s="438"/>
      <c r="MBJ560" s="3"/>
      <c r="MBK560" s="578"/>
      <c r="MBL560" s="3"/>
      <c r="MBM560" s="438"/>
      <c r="MBN560" s="3"/>
      <c r="MBO560" s="578"/>
      <c r="MBP560" s="3"/>
      <c r="MBQ560" s="438"/>
      <c r="MBR560" s="3"/>
      <c r="MBS560" s="578"/>
      <c r="MBT560" s="3"/>
      <c r="MBU560" s="438"/>
      <c r="MBV560" s="3"/>
      <c r="MBW560" s="578"/>
      <c r="MBX560" s="3"/>
      <c r="MBY560" s="438"/>
      <c r="MBZ560" s="3"/>
      <c r="MCA560" s="578"/>
      <c r="MCB560" s="3"/>
      <c r="MCC560" s="438"/>
      <c r="MCD560" s="3"/>
      <c r="MCE560" s="578"/>
      <c r="MCF560" s="3"/>
      <c r="MCG560" s="438"/>
      <c r="MCH560" s="3"/>
      <c r="MCI560" s="578"/>
      <c r="MCJ560" s="3"/>
      <c r="MCK560" s="438"/>
      <c r="MCL560" s="3"/>
      <c r="MCM560" s="578"/>
      <c r="MCN560" s="3"/>
      <c r="MCO560" s="438"/>
      <c r="MCP560" s="3"/>
      <c r="MCQ560" s="578"/>
      <c r="MCR560" s="3"/>
      <c r="MCS560" s="438"/>
      <c r="MCT560" s="3"/>
      <c r="MCU560" s="578"/>
      <c r="MCV560" s="3"/>
      <c r="MCW560" s="438"/>
      <c r="MCX560" s="3"/>
      <c r="MCY560" s="578"/>
      <c r="MCZ560" s="3"/>
      <c r="MDA560" s="438"/>
      <c r="MDB560" s="3"/>
      <c r="MDC560" s="578"/>
      <c r="MDD560" s="3"/>
      <c r="MDE560" s="438"/>
      <c r="MDF560" s="3"/>
      <c r="MDG560" s="578"/>
      <c r="MDH560" s="3"/>
      <c r="MDI560" s="438"/>
      <c r="MDJ560" s="3"/>
      <c r="MDK560" s="578"/>
      <c r="MDL560" s="3"/>
      <c r="MDM560" s="438"/>
      <c r="MDN560" s="3"/>
      <c r="MDO560" s="578"/>
      <c r="MDP560" s="3"/>
      <c r="MDQ560" s="438"/>
      <c r="MDR560" s="3"/>
      <c r="MDS560" s="578"/>
      <c r="MDT560" s="3"/>
      <c r="MDU560" s="438"/>
      <c r="MDV560" s="3"/>
      <c r="MDW560" s="578"/>
      <c r="MDX560" s="3"/>
      <c r="MDY560" s="438"/>
      <c r="MDZ560" s="3"/>
      <c r="MEA560" s="578"/>
      <c r="MEB560" s="3"/>
      <c r="MEC560" s="438"/>
      <c r="MED560" s="3"/>
      <c r="MEE560" s="578"/>
      <c r="MEF560" s="3"/>
      <c r="MEG560" s="438"/>
      <c r="MEH560" s="3"/>
      <c r="MEI560" s="578"/>
      <c r="MEJ560" s="3"/>
      <c r="MEK560" s="438"/>
      <c r="MEL560" s="3"/>
      <c r="MEM560" s="578"/>
      <c r="MEN560" s="3"/>
      <c r="MEO560" s="438"/>
      <c r="MEP560" s="3"/>
      <c r="MEQ560" s="578"/>
      <c r="MER560" s="3"/>
      <c r="MES560" s="438"/>
      <c r="MET560" s="3"/>
      <c r="MEU560" s="578"/>
      <c r="MEV560" s="3"/>
      <c r="MEW560" s="438"/>
      <c r="MEX560" s="3"/>
      <c r="MEY560" s="578"/>
      <c r="MEZ560" s="3"/>
      <c r="MFA560" s="438"/>
      <c r="MFB560" s="3"/>
      <c r="MFC560" s="578"/>
      <c r="MFD560" s="3"/>
      <c r="MFE560" s="438"/>
      <c r="MFF560" s="3"/>
      <c r="MFG560" s="578"/>
      <c r="MFH560" s="3"/>
      <c r="MFI560" s="438"/>
      <c r="MFJ560" s="3"/>
      <c r="MFK560" s="578"/>
      <c r="MFL560" s="3"/>
      <c r="MFM560" s="438"/>
      <c r="MFN560" s="3"/>
      <c r="MFO560" s="578"/>
      <c r="MFP560" s="3"/>
      <c r="MFQ560" s="438"/>
      <c r="MFR560" s="3"/>
      <c r="MFS560" s="578"/>
      <c r="MFT560" s="3"/>
      <c r="MFU560" s="438"/>
      <c r="MFV560" s="3"/>
      <c r="MFW560" s="578"/>
      <c r="MFX560" s="3"/>
      <c r="MFY560" s="438"/>
      <c r="MFZ560" s="3"/>
      <c r="MGA560" s="578"/>
      <c r="MGB560" s="3"/>
      <c r="MGC560" s="438"/>
      <c r="MGD560" s="3"/>
      <c r="MGE560" s="578"/>
      <c r="MGF560" s="3"/>
      <c r="MGG560" s="438"/>
      <c r="MGH560" s="3"/>
      <c r="MGI560" s="578"/>
      <c r="MGJ560" s="3"/>
      <c r="MGK560" s="438"/>
      <c r="MGL560" s="3"/>
      <c r="MGM560" s="578"/>
      <c r="MGN560" s="3"/>
      <c r="MGO560" s="438"/>
      <c r="MGP560" s="3"/>
      <c r="MGQ560" s="578"/>
      <c r="MGR560" s="3"/>
      <c r="MGS560" s="438"/>
      <c r="MGT560" s="3"/>
      <c r="MGU560" s="578"/>
      <c r="MGV560" s="3"/>
      <c r="MGW560" s="438"/>
      <c r="MGX560" s="3"/>
      <c r="MGY560" s="578"/>
      <c r="MGZ560" s="3"/>
      <c r="MHA560" s="438"/>
      <c r="MHB560" s="3"/>
      <c r="MHC560" s="578"/>
      <c r="MHD560" s="3"/>
      <c r="MHE560" s="438"/>
      <c r="MHF560" s="3"/>
      <c r="MHG560" s="578"/>
      <c r="MHH560" s="3"/>
      <c r="MHI560" s="438"/>
      <c r="MHJ560" s="3"/>
      <c r="MHK560" s="578"/>
      <c r="MHL560" s="3"/>
      <c r="MHM560" s="438"/>
      <c r="MHN560" s="3"/>
      <c r="MHO560" s="578"/>
      <c r="MHP560" s="3"/>
      <c r="MHQ560" s="438"/>
      <c r="MHR560" s="3"/>
      <c r="MHS560" s="578"/>
      <c r="MHT560" s="3"/>
      <c r="MHU560" s="438"/>
      <c r="MHV560" s="3"/>
      <c r="MHW560" s="578"/>
      <c r="MHX560" s="3"/>
      <c r="MHY560" s="438"/>
      <c r="MHZ560" s="3"/>
      <c r="MIA560" s="578"/>
      <c r="MIB560" s="3"/>
      <c r="MIC560" s="438"/>
      <c r="MID560" s="3"/>
      <c r="MIE560" s="578"/>
      <c r="MIF560" s="3"/>
      <c r="MIG560" s="438"/>
      <c r="MIH560" s="3"/>
      <c r="MII560" s="578"/>
      <c r="MIJ560" s="3"/>
      <c r="MIK560" s="438"/>
      <c r="MIL560" s="3"/>
      <c r="MIM560" s="578"/>
      <c r="MIN560" s="3"/>
      <c r="MIO560" s="438"/>
      <c r="MIP560" s="3"/>
      <c r="MIQ560" s="578"/>
      <c r="MIR560" s="3"/>
      <c r="MIS560" s="438"/>
      <c r="MIT560" s="3"/>
      <c r="MIU560" s="578"/>
      <c r="MIV560" s="3"/>
      <c r="MIW560" s="438"/>
      <c r="MIX560" s="3"/>
      <c r="MIY560" s="578"/>
      <c r="MIZ560" s="3"/>
      <c r="MJA560" s="438"/>
      <c r="MJB560" s="3"/>
      <c r="MJC560" s="578"/>
      <c r="MJD560" s="3"/>
      <c r="MJE560" s="438"/>
      <c r="MJF560" s="3"/>
      <c r="MJG560" s="578"/>
      <c r="MJH560" s="3"/>
      <c r="MJI560" s="438"/>
      <c r="MJJ560" s="3"/>
      <c r="MJK560" s="578"/>
      <c r="MJL560" s="3"/>
      <c r="MJM560" s="438"/>
      <c r="MJN560" s="3"/>
      <c r="MJO560" s="578"/>
      <c r="MJP560" s="3"/>
      <c r="MJQ560" s="438"/>
      <c r="MJR560" s="3"/>
      <c r="MJS560" s="578"/>
      <c r="MJT560" s="3"/>
      <c r="MJU560" s="438"/>
      <c r="MJV560" s="3"/>
      <c r="MJW560" s="578"/>
      <c r="MJX560" s="3"/>
      <c r="MJY560" s="438"/>
      <c r="MJZ560" s="3"/>
      <c r="MKA560" s="578"/>
      <c r="MKB560" s="3"/>
      <c r="MKC560" s="438"/>
      <c r="MKD560" s="3"/>
      <c r="MKE560" s="578"/>
      <c r="MKF560" s="3"/>
      <c r="MKG560" s="438"/>
      <c r="MKH560" s="3"/>
      <c r="MKI560" s="578"/>
      <c r="MKJ560" s="3"/>
      <c r="MKK560" s="438"/>
      <c r="MKL560" s="3"/>
      <c r="MKM560" s="578"/>
      <c r="MKN560" s="3"/>
      <c r="MKO560" s="438"/>
      <c r="MKP560" s="3"/>
      <c r="MKQ560" s="578"/>
      <c r="MKR560" s="3"/>
      <c r="MKS560" s="438"/>
      <c r="MKT560" s="3"/>
      <c r="MKU560" s="578"/>
      <c r="MKV560" s="3"/>
      <c r="MKW560" s="438"/>
      <c r="MKX560" s="3"/>
      <c r="MKY560" s="578"/>
      <c r="MKZ560" s="3"/>
      <c r="MLA560" s="438"/>
      <c r="MLB560" s="3"/>
      <c r="MLC560" s="578"/>
      <c r="MLD560" s="3"/>
      <c r="MLE560" s="438"/>
      <c r="MLF560" s="3"/>
      <c r="MLG560" s="578"/>
      <c r="MLH560" s="3"/>
      <c r="MLI560" s="438"/>
      <c r="MLJ560" s="3"/>
      <c r="MLK560" s="578"/>
      <c r="MLL560" s="3"/>
      <c r="MLM560" s="438"/>
      <c r="MLN560" s="3"/>
      <c r="MLO560" s="578"/>
      <c r="MLP560" s="3"/>
      <c r="MLQ560" s="438"/>
      <c r="MLR560" s="3"/>
      <c r="MLS560" s="578"/>
      <c r="MLT560" s="3"/>
      <c r="MLU560" s="438"/>
      <c r="MLV560" s="3"/>
      <c r="MLW560" s="578"/>
      <c r="MLX560" s="3"/>
      <c r="MLY560" s="438"/>
      <c r="MLZ560" s="3"/>
      <c r="MMA560" s="578"/>
      <c r="MMB560" s="3"/>
      <c r="MMC560" s="438"/>
      <c r="MMD560" s="3"/>
      <c r="MME560" s="578"/>
      <c r="MMF560" s="3"/>
      <c r="MMG560" s="438"/>
      <c r="MMH560" s="3"/>
      <c r="MMI560" s="578"/>
      <c r="MMJ560" s="3"/>
      <c r="MMK560" s="438"/>
      <c r="MML560" s="3"/>
      <c r="MMM560" s="578"/>
      <c r="MMN560" s="3"/>
      <c r="MMO560" s="438"/>
      <c r="MMP560" s="3"/>
      <c r="MMQ560" s="578"/>
      <c r="MMR560" s="3"/>
      <c r="MMS560" s="438"/>
      <c r="MMT560" s="3"/>
      <c r="MMU560" s="578"/>
      <c r="MMV560" s="3"/>
      <c r="MMW560" s="438"/>
      <c r="MMX560" s="3"/>
      <c r="MMY560" s="578"/>
      <c r="MMZ560" s="3"/>
      <c r="MNA560" s="438"/>
      <c r="MNB560" s="3"/>
      <c r="MNC560" s="578"/>
      <c r="MND560" s="3"/>
      <c r="MNE560" s="438"/>
      <c r="MNF560" s="3"/>
      <c r="MNG560" s="578"/>
      <c r="MNH560" s="3"/>
      <c r="MNI560" s="438"/>
      <c r="MNJ560" s="3"/>
      <c r="MNK560" s="578"/>
      <c r="MNL560" s="3"/>
      <c r="MNM560" s="438"/>
      <c r="MNN560" s="3"/>
      <c r="MNO560" s="578"/>
      <c r="MNP560" s="3"/>
      <c r="MNQ560" s="438"/>
      <c r="MNR560" s="3"/>
      <c r="MNS560" s="578"/>
      <c r="MNT560" s="3"/>
      <c r="MNU560" s="438"/>
      <c r="MNV560" s="3"/>
      <c r="MNW560" s="578"/>
      <c r="MNX560" s="3"/>
      <c r="MNY560" s="438"/>
      <c r="MNZ560" s="3"/>
      <c r="MOA560" s="578"/>
      <c r="MOB560" s="3"/>
      <c r="MOC560" s="438"/>
      <c r="MOD560" s="3"/>
      <c r="MOE560" s="578"/>
      <c r="MOF560" s="3"/>
      <c r="MOG560" s="438"/>
      <c r="MOH560" s="3"/>
      <c r="MOI560" s="578"/>
      <c r="MOJ560" s="3"/>
      <c r="MOK560" s="438"/>
      <c r="MOL560" s="3"/>
      <c r="MOM560" s="578"/>
      <c r="MON560" s="3"/>
      <c r="MOO560" s="438"/>
      <c r="MOP560" s="3"/>
      <c r="MOQ560" s="578"/>
      <c r="MOR560" s="3"/>
      <c r="MOS560" s="438"/>
      <c r="MOT560" s="3"/>
      <c r="MOU560" s="578"/>
      <c r="MOV560" s="3"/>
      <c r="MOW560" s="438"/>
      <c r="MOX560" s="3"/>
      <c r="MOY560" s="578"/>
      <c r="MOZ560" s="3"/>
      <c r="MPA560" s="438"/>
      <c r="MPB560" s="3"/>
      <c r="MPC560" s="578"/>
      <c r="MPD560" s="3"/>
      <c r="MPE560" s="438"/>
      <c r="MPF560" s="3"/>
      <c r="MPG560" s="578"/>
      <c r="MPH560" s="3"/>
      <c r="MPI560" s="438"/>
      <c r="MPJ560" s="3"/>
      <c r="MPK560" s="578"/>
      <c r="MPL560" s="3"/>
      <c r="MPM560" s="438"/>
      <c r="MPN560" s="3"/>
      <c r="MPO560" s="578"/>
      <c r="MPP560" s="3"/>
      <c r="MPQ560" s="438"/>
      <c r="MPR560" s="3"/>
      <c r="MPS560" s="578"/>
      <c r="MPT560" s="3"/>
      <c r="MPU560" s="438"/>
      <c r="MPV560" s="3"/>
      <c r="MPW560" s="578"/>
      <c r="MPX560" s="3"/>
      <c r="MPY560" s="438"/>
      <c r="MPZ560" s="3"/>
      <c r="MQA560" s="578"/>
      <c r="MQB560" s="3"/>
      <c r="MQC560" s="438"/>
      <c r="MQD560" s="3"/>
      <c r="MQE560" s="578"/>
      <c r="MQF560" s="3"/>
      <c r="MQG560" s="438"/>
      <c r="MQH560" s="3"/>
      <c r="MQI560" s="578"/>
      <c r="MQJ560" s="3"/>
      <c r="MQK560" s="438"/>
      <c r="MQL560" s="3"/>
      <c r="MQM560" s="578"/>
      <c r="MQN560" s="3"/>
      <c r="MQO560" s="438"/>
      <c r="MQP560" s="3"/>
      <c r="MQQ560" s="578"/>
      <c r="MQR560" s="3"/>
      <c r="MQS560" s="438"/>
      <c r="MQT560" s="3"/>
      <c r="MQU560" s="578"/>
      <c r="MQV560" s="3"/>
      <c r="MQW560" s="438"/>
      <c r="MQX560" s="3"/>
      <c r="MQY560" s="578"/>
      <c r="MQZ560" s="3"/>
      <c r="MRA560" s="438"/>
      <c r="MRB560" s="3"/>
      <c r="MRC560" s="578"/>
      <c r="MRD560" s="3"/>
      <c r="MRE560" s="438"/>
      <c r="MRF560" s="3"/>
      <c r="MRG560" s="578"/>
      <c r="MRH560" s="3"/>
      <c r="MRI560" s="438"/>
      <c r="MRJ560" s="3"/>
      <c r="MRK560" s="578"/>
      <c r="MRL560" s="3"/>
      <c r="MRM560" s="438"/>
      <c r="MRN560" s="3"/>
      <c r="MRO560" s="578"/>
      <c r="MRP560" s="3"/>
      <c r="MRQ560" s="438"/>
      <c r="MRR560" s="3"/>
      <c r="MRS560" s="578"/>
      <c r="MRT560" s="3"/>
      <c r="MRU560" s="438"/>
      <c r="MRV560" s="3"/>
      <c r="MRW560" s="578"/>
      <c r="MRX560" s="3"/>
      <c r="MRY560" s="438"/>
      <c r="MRZ560" s="3"/>
      <c r="MSA560" s="578"/>
      <c r="MSB560" s="3"/>
      <c r="MSC560" s="438"/>
      <c r="MSD560" s="3"/>
      <c r="MSE560" s="578"/>
      <c r="MSF560" s="3"/>
      <c r="MSG560" s="438"/>
      <c r="MSH560" s="3"/>
      <c r="MSI560" s="578"/>
      <c r="MSJ560" s="3"/>
      <c r="MSK560" s="438"/>
      <c r="MSL560" s="3"/>
      <c r="MSM560" s="578"/>
      <c r="MSN560" s="3"/>
      <c r="MSO560" s="438"/>
      <c r="MSP560" s="3"/>
      <c r="MSQ560" s="578"/>
      <c r="MSR560" s="3"/>
      <c r="MSS560" s="438"/>
      <c r="MST560" s="3"/>
      <c r="MSU560" s="578"/>
      <c r="MSV560" s="3"/>
      <c r="MSW560" s="438"/>
      <c r="MSX560" s="3"/>
      <c r="MSY560" s="578"/>
      <c r="MSZ560" s="3"/>
      <c r="MTA560" s="438"/>
      <c r="MTB560" s="3"/>
      <c r="MTC560" s="578"/>
      <c r="MTD560" s="3"/>
      <c r="MTE560" s="438"/>
      <c r="MTF560" s="3"/>
      <c r="MTG560" s="578"/>
      <c r="MTH560" s="3"/>
      <c r="MTI560" s="438"/>
      <c r="MTJ560" s="3"/>
      <c r="MTK560" s="578"/>
      <c r="MTL560" s="3"/>
      <c r="MTM560" s="438"/>
      <c r="MTN560" s="3"/>
      <c r="MTO560" s="578"/>
      <c r="MTP560" s="3"/>
      <c r="MTQ560" s="438"/>
      <c r="MTR560" s="3"/>
      <c r="MTS560" s="578"/>
      <c r="MTT560" s="3"/>
      <c r="MTU560" s="438"/>
      <c r="MTV560" s="3"/>
      <c r="MTW560" s="578"/>
      <c r="MTX560" s="3"/>
      <c r="MTY560" s="438"/>
      <c r="MTZ560" s="3"/>
      <c r="MUA560" s="578"/>
      <c r="MUB560" s="3"/>
      <c r="MUC560" s="438"/>
      <c r="MUD560" s="3"/>
      <c r="MUE560" s="578"/>
      <c r="MUF560" s="3"/>
      <c r="MUG560" s="438"/>
      <c r="MUH560" s="3"/>
      <c r="MUI560" s="578"/>
      <c r="MUJ560" s="3"/>
      <c r="MUK560" s="438"/>
      <c r="MUL560" s="3"/>
      <c r="MUM560" s="578"/>
      <c r="MUN560" s="3"/>
      <c r="MUO560" s="438"/>
      <c r="MUP560" s="3"/>
      <c r="MUQ560" s="578"/>
      <c r="MUR560" s="3"/>
      <c r="MUS560" s="438"/>
      <c r="MUT560" s="3"/>
      <c r="MUU560" s="578"/>
      <c r="MUV560" s="3"/>
      <c r="MUW560" s="438"/>
      <c r="MUX560" s="3"/>
      <c r="MUY560" s="578"/>
      <c r="MUZ560" s="3"/>
      <c r="MVA560" s="438"/>
      <c r="MVB560" s="3"/>
      <c r="MVC560" s="578"/>
      <c r="MVD560" s="3"/>
      <c r="MVE560" s="438"/>
      <c r="MVF560" s="3"/>
      <c r="MVG560" s="578"/>
      <c r="MVH560" s="3"/>
      <c r="MVI560" s="438"/>
      <c r="MVJ560" s="3"/>
      <c r="MVK560" s="578"/>
      <c r="MVL560" s="3"/>
      <c r="MVM560" s="438"/>
      <c r="MVN560" s="3"/>
      <c r="MVO560" s="578"/>
      <c r="MVP560" s="3"/>
      <c r="MVQ560" s="438"/>
      <c r="MVR560" s="3"/>
      <c r="MVS560" s="578"/>
      <c r="MVT560" s="3"/>
      <c r="MVU560" s="438"/>
      <c r="MVV560" s="3"/>
      <c r="MVW560" s="578"/>
      <c r="MVX560" s="3"/>
      <c r="MVY560" s="438"/>
      <c r="MVZ560" s="3"/>
      <c r="MWA560" s="578"/>
      <c r="MWB560" s="3"/>
      <c r="MWC560" s="438"/>
      <c r="MWD560" s="3"/>
      <c r="MWE560" s="578"/>
      <c r="MWF560" s="3"/>
      <c r="MWG560" s="438"/>
      <c r="MWH560" s="3"/>
      <c r="MWI560" s="578"/>
      <c r="MWJ560" s="3"/>
      <c r="MWK560" s="438"/>
      <c r="MWL560" s="3"/>
      <c r="MWM560" s="578"/>
      <c r="MWN560" s="3"/>
      <c r="MWO560" s="438"/>
      <c r="MWP560" s="3"/>
      <c r="MWQ560" s="578"/>
      <c r="MWR560" s="3"/>
      <c r="MWS560" s="438"/>
      <c r="MWT560" s="3"/>
      <c r="MWU560" s="578"/>
      <c r="MWV560" s="3"/>
      <c r="MWW560" s="438"/>
      <c r="MWX560" s="3"/>
      <c r="MWY560" s="578"/>
      <c r="MWZ560" s="3"/>
      <c r="MXA560" s="438"/>
      <c r="MXB560" s="3"/>
      <c r="MXC560" s="578"/>
      <c r="MXD560" s="3"/>
      <c r="MXE560" s="438"/>
      <c r="MXF560" s="3"/>
      <c r="MXG560" s="578"/>
      <c r="MXH560" s="3"/>
      <c r="MXI560" s="438"/>
      <c r="MXJ560" s="3"/>
      <c r="MXK560" s="578"/>
      <c r="MXL560" s="3"/>
      <c r="MXM560" s="438"/>
      <c r="MXN560" s="3"/>
      <c r="MXO560" s="578"/>
      <c r="MXP560" s="3"/>
      <c r="MXQ560" s="438"/>
      <c r="MXR560" s="3"/>
      <c r="MXS560" s="578"/>
      <c r="MXT560" s="3"/>
      <c r="MXU560" s="438"/>
      <c r="MXV560" s="3"/>
      <c r="MXW560" s="578"/>
      <c r="MXX560" s="3"/>
      <c r="MXY560" s="438"/>
      <c r="MXZ560" s="3"/>
      <c r="MYA560" s="578"/>
      <c r="MYB560" s="3"/>
      <c r="MYC560" s="438"/>
      <c r="MYD560" s="3"/>
      <c r="MYE560" s="578"/>
      <c r="MYF560" s="3"/>
      <c r="MYG560" s="438"/>
      <c r="MYH560" s="3"/>
      <c r="MYI560" s="578"/>
      <c r="MYJ560" s="3"/>
      <c r="MYK560" s="438"/>
      <c r="MYL560" s="3"/>
      <c r="MYM560" s="578"/>
      <c r="MYN560" s="3"/>
      <c r="MYO560" s="438"/>
      <c r="MYP560" s="3"/>
      <c r="MYQ560" s="578"/>
      <c r="MYR560" s="3"/>
      <c r="MYS560" s="438"/>
      <c r="MYT560" s="3"/>
      <c r="MYU560" s="578"/>
      <c r="MYV560" s="3"/>
      <c r="MYW560" s="438"/>
      <c r="MYX560" s="3"/>
      <c r="MYY560" s="578"/>
      <c r="MYZ560" s="3"/>
      <c r="MZA560" s="438"/>
      <c r="MZB560" s="3"/>
      <c r="MZC560" s="578"/>
      <c r="MZD560" s="3"/>
      <c r="MZE560" s="438"/>
      <c r="MZF560" s="3"/>
      <c r="MZG560" s="578"/>
      <c r="MZH560" s="3"/>
      <c r="MZI560" s="438"/>
      <c r="MZJ560" s="3"/>
      <c r="MZK560" s="578"/>
      <c r="MZL560" s="3"/>
      <c r="MZM560" s="438"/>
      <c r="MZN560" s="3"/>
      <c r="MZO560" s="578"/>
      <c r="MZP560" s="3"/>
      <c r="MZQ560" s="438"/>
      <c r="MZR560" s="3"/>
      <c r="MZS560" s="578"/>
      <c r="MZT560" s="3"/>
      <c r="MZU560" s="438"/>
      <c r="MZV560" s="3"/>
      <c r="MZW560" s="578"/>
      <c r="MZX560" s="3"/>
      <c r="MZY560" s="438"/>
      <c r="MZZ560" s="3"/>
      <c r="NAA560" s="578"/>
      <c r="NAB560" s="3"/>
      <c r="NAC560" s="438"/>
      <c r="NAD560" s="3"/>
      <c r="NAE560" s="578"/>
      <c r="NAF560" s="3"/>
      <c r="NAG560" s="438"/>
      <c r="NAH560" s="3"/>
      <c r="NAI560" s="578"/>
      <c r="NAJ560" s="3"/>
      <c r="NAK560" s="438"/>
      <c r="NAL560" s="3"/>
      <c r="NAM560" s="578"/>
      <c r="NAN560" s="3"/>
      <c r="NAO560" s="438"/>
      <c r="NAP560" s="3"/>
      <c r="NAQ560" s="578"/>
      <c r="NAR560" s="3"/>
      <c r="NAS560" s="438"/>
      <c r="NAT560" s="3"/>
      <c r="NAU560" s="578"/>
      <c r="NAV560" s="3"/>
      <c r="NAW560" s="438"/>
      <c r="NAX560" s="3"/>
      <c r="NAY560" s="578"/>
      <c r="NAZ560" s="3"/>
      <c r="NBA560" s="438"/>
      <c r="NBB560" s="3"/>
      <c r="NBC560" s="578"/>
      <c r="NBD560" s="3"/>
      <c r="NBE560" s="438"/>
      <c r="NBF560" s="3"/>
      <c r="NBG560" s="578"/>
      <c r="NBH560" s="3"/>
      <c r="NBI560" s="438"/>
      <c r="NBJ560" s="3"/>
      <c r="NBK560" s="578"/>
      <c r="NBL560" s="3"/>
      <c r="NBM560" s="438"/>
      <c r="NBN560" s="3"/>
      <c r="NBO560" s="578"/>
      <c r="NBP560" s="3"/>
      <c r="NBQ560" s="438"/>
      <c r="NBR560" s="3"/>
      <c r="NBS560" s="578"/>
      <c r="NBT560" s="3"/>
      <c r="NBU560" s="438"/>
      <c r="NBV560" s="3"/>
      <c r="NBW560" s="578"/>
      <c r="NBX560" s="3"/>
      <c r="NBY560" s="438"/>
      <c r="NBZ560" s="3"/>
      <c r="NCA560" s="578"/>
      <c r="NCB560" s="3"/>
      <c r="NCC560" s="438"/>
      <c r="NCD560" s="3"/>
      <c r="NCE560" s="578"/>
      <c r="NCF560" s="3"/>
      <c r="NCG560" s="438"/>
      <c r="NCH560" s="3"/>
      <c r="NCI560" s="578"/>
      <c r="NCJ560" s="3"/>
      <c r="NCK560" s="438"/>
      <c r="NCL560" s="3"/>
      <c r="NCM560" s="578"/>
      <c r="NCN560" s="3"/>
      <c r="NCO560" s="438"/>
      <c r="NCP560" s="3"/>
      <c r="NCQ560" s="578"/>
      <c r="NCR560" s="3"/>
      <c r="NCS560" s="438"/>
      <c r="NCT560" s="3"/>
      <c r="NCU560" s="578"/>
      <c r="NCV560" s="3"/>
      <c r="NCW560" s="438"/>
      <c r="NCX560" s="3"/>
      <c r="NCY560" s="578"/>
      <c r="NCZ560" s="3"/>
      <c r="NDA560" s="438"/>
      <c r="NDB560" s="3"/>
      <c r="NDC560" s="578"/>
      <c r="NDD560" s="3"/>
      <c r="NDE560" s="438"/>
      <c r="NDF560" s="3"/>
      <c r="NDG560" s="578"/>
      <c r="NDH560" s="3"/>
      <c r="NDI560" s="438"/>
      <c r="NDJ560" s="3"/>
      <c r="NDK560" s="578"/>
      <c r="NDL560" s="3"/>
      <c r="NDM560" s="438"/>
      <c r="NDN560" s="3"/>
      <c r="NDO560" s="578"/>
      <c r="NDP560" s="3"/>
      <c r="NDQ560" s="438"/>
      <c r="NDR560" s="3"/>
      <c r="NDS560" s="578"/>
      <c r="NDT560" s="3"/>
      <c r="NDU560" s="438"/>
      <c r="NDV560" s="3"/>
      <c r="NDW560" s="578"/>
      <c r="NDX560" s="3"/>
      <c r="NDY560" s="438"/>
      <c r="NDZ560" s="3"/>
      <c r="NEA560" s="578"/>
      <c r="NEB560" s="3"/>
      <c r="NEC560" s="438"/>
      <c r="NED560" s="3"/>
      <c r="NEE560" s="578"/>
      <c r="NEF560" s="3"/>
      <c r="NEG560" s="438"/>
      <c r="NEH560" s="3"/>
      <c r="NEI560" s="578"/>
      <c r="NEJ560" s="3"/>
      <c r="NEK560" s="438"/>
      <c r="NEL560" s="3"/>
      <c r="NEM560" s="578"/>
      <c r="NEN560" s="3"/>
      <c r="NEO560" s="438"/>
      <c r="NEP560" s="3"/>
      <c r="NEQ560" s="578"/>
      <c r="NER560" s="3"/>
      <c r="NES560" s="438"/>
      <c r="NET560" s="3"/>
      <c r="NEU560" s="578"/>
      <c r="NEV560" s="3"/>
      <c r="NEW560" s="438"/>
      <c r="NEX560" s="3"/>
      <c r="NEY560" s="578"/>
      <c r="NEZ560" s="3"/>
      <c r="NFA560" s="438"/>
      <c r="NFB560" s="3"/>
      <c r="NFC560" s="578"/>
      <c r="NFD560" s="3"/>
      <c r="NFE560" s="438"/>
      <c r="NFF560" s="3"/>
      <c r="NFG560" s="578"/>
      <c r="NFH560" s="3"/>
      <c r="NFI560" s="438"/>
      <c r="NFJ560" s="3"/>
      <c r="NFK560" s="578"/>
      <c r="NFL560" s="3"/>
      <c r="NFM560" s="438"/>
      <c r="NFN560" s="3"/>
      <c r="NFO560" s="578"/>
      <c r="NFP560" s="3"/>
      <c r="NFQ560" s="438"/>
      <c r="NFR560" s="3"/>
      <c r="NFS560" s="578"/>
      <c r="NFT560" s="3"/>
      <c r="NFU560" s="438"/>
      <c r="NFV560" s="3"/>
      <c r="NFW560" s="578"/>
      <c r="NFX560" s="3"/>
      <c r="NFY560" s="438"/>
      <c r="NFZ560" s="3"/>
      <c r="NGA560" s="578"/>
      <c r="NGB560" s="3"/>
      <c r="NGC560" s="438"/>
      <c r="NGD560" s="3"/>
      <c r="NGE560" s="578"/>
      <c r="NGF560" s="3"/>
      <c r="NGG560" s="438"/>
      <c r="NGH560" s="3"/>
      <c r="NGI560" s="578"/>
      <c r="NGJ560" s="3"/>
      <c r="NGK560" s="438"/>
      <c r="NGL560" s="3"/>
      <c r="NGM560" s="578"/>
      <c r="NGN560" s="3"/>
      <c r="NGO560" s="438"/>
      <c r="NGP560" s="3"/>
      <c r="NGQ560" s="578"/>
      <c r="NGR560" s="3"/>
      <c r="NGS560" s="438"/>
      <c r="NGT560" s="3"/>
      <c r="NGU560" s="578"/>
      <c r="NGV560" s="3"/>
      <c r="NGW560" s="438"/>
      <c r="NGX560" s="3"/>
      <c r="NGY560" s="578"/>
      <c r="NGZ560" s="3"/>
      <c r="NHA560" s="438"/>
      <c r="NHB560" s="3"/>
      <c r="NHC560" s="578"/>
      <c r="NHD560" s="3"/>
      <c r="NHE560" s="438"/>
      <c r="NHF560" s="3"/>
      <c r="NHG560" s="578"/>
      <c r="NHH560" s="3"/>
      <c r="NHI560" s="438"/>
      <c r="NHJ560" s="3"/>
      <c r="NHK560" s="578"/>
      <c r="NHL560" s="3"/>
      <c r="NHM560" s="438"/>
      <c r="NHN560" s="3"/>
      <c r="NHO560" s="578"/>
      <c r="NHP560" s="3"/>
      <c r="NHQ560" s="438"/>
      <c r="NHR560" s="3"/>
      <c r="NHS560" s="578"/>
      <c r="NHT560" s="3"/>
      <c r="NHU560" s="438"/>
      <c r="NHV560" s="3"/>
      <c r="NHW560" s="578"/>
      <c r="NHX560" s="3"/>
      <c r="NHY560" s="438"/>
      <c r="NHZ560" s="3"/>
      <c r="NIA560" s="578"/>
      <c r="NIB560" s="3"/>
      <c r="NIC560" s="438"/>
      <c r="NID560" s="3"/>
      <c r="NIE560" s="578"/>
      <c r="NIF560" s="3"/>
      <c r="NIG560" s="438"/>
      <c r="NIH560" s="3"/>
      <c r="NII560" s="578"/>
      <c r="NIJ560" s="3"/>
      <c r="NIK560" s="438"/>
      <c r="NIL560" s="3"/>
      <c r="NIM560" s="578"/>
      <c r="NIN560" s="3"/>
      <c r="NIO560" s="438"/>
      <c r="NIP560" s="3"/>
      <c r="NIQ560" s="578"/>
      <c r="NIR560" s="3"/>
      <c r="NIS560" s="438"/>
      <c r="NIT560" s="3"/>
      <c r="NIU560" s="578"/>
      <c r="NIV560" s="3"/>
      <c r="NIW560" s="438"/>
      <c r="NIX560" s="3"/>
      <c r="NIY560" s="578"/>
      <c r="NIZ560" s="3"/>
      <c r="NJA560" s="438"/>
      <c r="NJB560" s="3"/>
      <c r="NJC560" s="578"/>
      <c r="NJD560" s="3"/>
      <c r="NJE560" s="438"/>
      <c r="NJF560" s="3"/>
      <c r="NJG560" s="578"/>
      <c r="NJH560" s="3"/>
      <c r="NJI560" s="438"/>
      <c r="NJJ560" s="3"/>
      <c r="NJK560" s="578"/>
      <c r="NJL560" s="3"/>
      <c r="NJM560" s="438"/>
      <c r="NJN560" s="3"/>
      <c r="NJO560" s="578"/>
      <c r="NJP560" s="3"/>
      <c r="NJQ560" s="438"/>
      <c r="NJR560" s="3"/>
      <c r="NJS560" s="578"/>
      <c r="NJT560" s="3"/>
      <c r="NJU560" s="438"/>
      <c r="NJV560" s="3"/>
      <c r="NJW560" s="578"/>
      <c r="NJX560" s="3"/>
      <c r="NJY560" s="438"/>
      <c r="NJZ560" s="3"/>
      <c r="NKA560" s="578"/>
      <c r="NKB560" s="3"/>
      <c r="NKC560" s="438"/>
      <c r="NKD560" s="3"/>
      <c r="NKE560" s="578"/>
      <c r="NKF560" s="3"/>
      <c r="NKG560" s="438"/>
      <c r="NKH560" s="3"/>
      <c r="NKI560" s="578"/>
      <c r="NKJ560" s="3"/>
      <c r="NKK560" s="438"/>
      <c r="NKL560" s="3"/>
      <c r="NKM560" s="578"/>
      <c r="NKN560" s="3"/>
      <c r="NKO560" s="438"/>
      <c r="NKP560" s="3"/>
      <c r="NKQ560" s="578"/>
      <c r="NKR560" s="3"/>
      <c r="NKS560" s="438"/>
      <c r="NKT560" s="3"/>
      <c r="NKU560" s="578"/>
      <c r="NKV560" s="3"/>
      <c r="NKW560" s="438"/>
      <c r="NKX560" s="3"/>
      <c r="NKY560" s="578"/>
      <c r="NKZ560" s="3"/>
      <c r="NLA560" s="438"/>
      <c r="NLB560" s="3"/>
      <c r="NLC560" s="578"/>
      <c r="NLD560" s="3"/>
      <c r="NLE560" s="438"/>
      <c r="NLF560" s="3"/>
      <c r="NLG560" s="578"/>
      <c r="NLH560" s="3"/>
      <c r="NLI560" s="438"/>
      <c r="NLJ560" s="3"/>
      <c r="NLK560" s="578"/>
      <c r="NLL560" s="3"/>
      <c r="NLM560" s="438"/>
      <c r="NLN560" s="3"/>
      <c r="NLO560" s="578"/>
      <c r="NLP560" s="3"/>
      <c r="NLQ560" s="438"/>
      <c r="NLR560" s="3"/>
      <c r="NLS560" s="578"/>
      <c r="NLT560" s="3"/>
      <c r="NLU560" s="438"/>
      <c r="NLV560" s="3"/>
      <c r="NLW560" s="578"/>
      <c r="NLX560" s="3"/>
      <c r="NLY560" s="438"/>
      <c r="NLZ560" s="3"/>
      <c r="NMA560" s="578"/>
      <c r="NMB560" s="3"/>
      <c r="NMC560" s="438"/>
      <c r="NMD560" s="3"/>
      <c r="NME560" s="578"/>
      <c r="NMF560" s="3"/>
      <c r="NMG560" s="438"/>
      <c r="NMH560" s="3"/>
      <c r="NMI560" s="578"/>
      <c r="NMJ560" s="3"/>
      <c r="NMK560" s="438"/>
      <c r="NML560" s="3"/>
      <c r="NMM560" s="578"/>
      <c r="NMN560" s="3"/>
      <c r="NMO560" s="438"/>
      <c r="NMP560" s="3"/>
      <c r="NMQ560" s="578"/>
      <c r="NMR560" s="3"/>
      <c r="NMS560" s="438"/>
      <c r="NMT560" s="3"/>
      <c r="NMU560" s="578"/>
      <c r="NMV560" s="3"/>
      <c r="NMW560" s="438"/>
      <c r="NMX560" s="3"/>
      <c r="NMY560" s="578"/>
      <c r="NMZ560" s="3"/>
      <c r="NNA560" s="438"/>
      <c r="NNB560" s="3"/>
      <c r="NNC560" s="578"/>
      <c r="NND560" s="3"/>
      <c r="NNE560" s="438"/>
      <c r="NNF560" s="3"/>
      <c r="NNG560" s="578"/>
      <c r="NNH560" s="3"/>
      <c r="NNI560" s="438"/>
      <c r="NNJ560" s="3"/>
      <c r="NNK560" s="578"/>
      <c r="NNL560" s="3"/>
      <c r="NNM560" s="438"/>
      <c r="NNN560" s="3"/>
      <c r="NNO560" s="578"/>
      <c r="NNP560" s="3"/>
      <c r="NNQ560" s="438"/>
      <c r="NNR560" s="3"/>
      <c r="NNS560" s="578"/>
      <c r="NNT560" s="3"/>
      <c r="NNU560" s="438"/>
      <c r="NNV560" s="3"/>
      <c r="NNW560" s="578"/>
      <c r="NNX560" s="3"/>
      <c r="NNY560" s="438"/>
      <c r="NNZ560" s="3"/>
      <c r="NOA560" s="578"/>
      <c r="NOB560" s="3"/>
      <c r="NOC560" s="438"/>
      <c r="NOD560" s="3"/>
      <c r="NOE560" s="578"/>
      <c r="NOF560" s="3"/>
      <c r="NOG560" s="438"/>
      <c r="NOH560" s="3"/>
      <c r="NOI560" s="578"/>
      <c r="NOJ560" s="3"/>
      <c r="NOK560" s="438"/>
      <c r="NOL560" s="3"/>
      <c r="NOM560" s="578"/>
      <c r="NON560" s="3"/>
      <c r="NOO560" s="438"/>
      <c r="NOP560" s="3"/>
      <c r="NOQ560" s="578"/>
      <c r="NOR560" s="3"/>
      <c r="NOS560" s="438"/>
      <c r="NOT560" s="3"/>
      <c r="NOU560" s="578"/>
      <c r="NOV560" s="3"/>
      <c r="NOW560" s="438"/>
      <c r="NOX560" s="3"/>
      <c r="NOY560" s="578"/>
      <c r="NOZ560" s="3"/>
      <c r="NPA560" s="438"/>
      <c r="NPB560" s="3"/>
      <c r="NPC560" s="578"/>
      <c r="NPD560" s="3"/>
      <c r="NPE560" s="438"/>
      <c r="NPF560" s="3"/>
      <c r="NPG560" s="578"/>
      <c r="NPH560" s="3"/>
      <c r="NPI560" s="438"/>
      <c r="NPJ560" s="3"/>
      <c r="NPK560" s="578"/>
      <c r="NPL560" s="3"/>
      <c r="NPM560" s="438"/>
      <c r="NPN560" s="3"/>
      <c r="NPO560" s="578"/>
      <c r="NPP560" s="3"/>
      <c r="NPQ560" s="438"/>
      <c r="NPR560" s="3"/>
      <c r="NPS560" s="578"/>
      <c r="NPT560" s="3"/>
      <c r="NPU560" s="438"/>
      <c r="NPV560" s="3"/>
      <c r="NPW560" s="578"/>
      <c r="NPX560" s="3"/>
      <c r="NPY560" s="438"/>
      <c r="NPZ560" s="3"/>
      <c r="NQA560" s="578"/>
      <c r="NQB560" s="3"/>
      <c r="NQC560" s="438"/>
      <c r="NQD560" s="3"/>
      <c r="NQE560" s="578"/>
      <c r="NQF560" s="3"/>
      <c r="NQG560" s="438"/>
      <c r="NQH560" s="3"/>
      <c r="NQI560" s="578"/>
      <c r="NQJ560" s="3"/>
      <c r="NQK560" s="438"/>
      <c r="NQL560" s="3"/>
      <c r="NQM560" s="578"/>
      <c r="NQN560" s="3"/>
      <c r="NQO560" s="438"/>
      <c r="NQP560" s="3"/>
      <c r="NQQ560" s="578"/>
      <c r="NQR560" s="3"/>
      <c r="NQS560" s="438"/>
      <c r="NQT560" s="3"/>
      <c r="NQU560" s="578"/>
      <c r="NQV560" s="3"/>
      <c r="NQW560" s="438"/>
      <c r="NQX560" s="3"/>
      <c r="NQY560" s="578"/>
      <c r="NQZ560" s="3"/>
      <c r="NRA560" s="438"/>
      <c r="NRB560" s="3"/>
      <c r="NRC560" s="578"/>
      <c r="NRD560" s="3"/>
      <c r="NRE560" s="438"/>
      <c r="NRF560" s="3"/>
      <c r="NRG560" s="578"/>
      <c r="NRH560" s="3"/>
      <c r="NRI560" s="438"/>
      <c r="NRJ560" s="3"/>
      <c r="NRK560" s="578"/>
      <c r="NRL560" s="3"/>
      <c r="NRM560" s="438"/>
      <c r="NRN560" s="3"/>
      <c r="NRO560" s="578"/>
      <c r="NRP560" s="3"/>
      <c r="NRQ560" s="438"/>
      <c r="NRR560" s="3"/>
      <c r="NRS560" s="578"/>
      <c r="NRT560" s="3"/>
      <c r="NRU560" s="438"/>
      <c r="NRV560" s="3"/>
      <c r="NRW560" s="578"/>
      <c r="NRX560" s="3"/>
      <c r="NRY560" s="438"/>
      <c r="NRZ560" s="3"/>
      <c r="NSA560" s="578"/>
      <c r="NSB560" s="3"/>
      <c r="NSC560" s="438"/>
      <c r="NSD560" s="3"/>
      <c r="NSE560" s="578"/>
      <c r="NSF560" s="3"/>
      <c r="NSG560" s="438"/>
      <c r="NSH560" s="3"/>
      <c r="NSI560" s="578"/>
      <c r="NSJ560" s="3"/>
      <c r="NSK560" s="438"/>
      <c r="NSL560" s="3"/>
      <c r="NSM560" s="578"/>
      <c r="NSN560" s="3"/>
      <c r="NSO560" s="438"/>
      <c r="NSP560" s="3"/>
      <c r="NSQ560" s="578"/>
      <c r="NSR560" s="3"/>
      <c r="NSS560" s="438"/>
      <c r="NST560" s="3"/>
      <c r="NSU560" s="578"/>
      <c r="NSV560" s="3"/>
      <c r="NSW560" s="438"/>
      <c r="NSX560" s="3"/>
      <c r="NSY560" s="578"/>
      <c r="NSZ560" s="3"/>
      <c r="NTA560" s="438"/>
      <c r="NTB560" s="3"/>
      <c r="NTC560" s="578"/>
      <c r="NTD560" s="3"/>
      <c r="NTE560" s="438"/>
      <c r="NTF560" s="3"/>
      <c r="NTG560" s="578"/>
      <c r="NTH560" s="3"/>
      <c r="NTI560" s="438"/>
      <c r="NTJ560" s="3"/>
      <c r="NTK560" s="578"/>
      <c r="NTL560" s="3"/>
      <c r="NTM560" s="438"/>
      <c r="NTN560" s="3"/>
      <c r="NTO560" s="578"/>
      <c r="NTP560" s="3"/>
      <c r="NTQ560" s="438"/>
      <c r="NTR560" s="3"/>
      <c r="NTS560" s="578"/>
      <c r="NTT560" s="3"/>
      <c r="NTU560" s="438"/>
      <c r="NTV560" s="3"/>
      <c r="NTW560" s="578"/>
      <c r="NTX560" s="3"/>
      <c r="NTY560" s="438"/>
      <c r="NTZ560" s="3"/>
      <c r="NUA560" s="578"/>
      <c r="NUB560" s="3"/>
      <c r="NUC560" s="438"/>
      <c r="NUD560" s="3"/>
      <c r="NUE560" s="578"/>
      <c r="NUF560" s="3"/>
      <c r="NUG560" s="438"/>
      <c r="NUH560" s="3"/>
      <c r="NUI560" s="578"/>
      <c r="NUJ560" s="3"/>
      <c r="NUK560" s="438"/>
      <c r="NUL560" s="3"/>
      <c r="NUM560" s="578"/>
      <c r="NUN560" s="3"/>
      <c r="NUO560" s="438"/>
      <c r="NUP560" s="3"/>
      <c r="NUQ560" s="578"/>
      <c r="NUR560" s="3"/>
      <c r="NUS560" s="438"/>
      <c r="NUT560" s="3"/>
      <c r="NUU560" s="578"/>
      <c r="NUV560" s="3"/>
      <c r="NUW560" s="438"/>
      <c r="NUX560" s="3"/>
      <c r="NUY560" s="578"/>
      <c r="NUZ560" s="3"/>
      <c r="NVA560" s="438"/>
      <c r="NVB560" s="3"/>
      <c r="NVC560" s="578"/>
      <c r="NVD560" s="3"/>
      <c r="NVE560" s="438"/>
      <c r="NVF560" s="3"/>
      <c r="NVG560" s="578"/>
      <c r="NVH560" s="3"/>
      <c r="NVI560" s="438"/>
      <c r="NVJ560" s="3"/>
      <c r="NVK560" s="578"/>
      <c r="NVL560" s="3"/>
      <c r="NVM560" s="438"/>
      <c r="NVN560" s="3"/>
      <c r="NVO560" s="578"/>
      <c r="NVP560" s="3"/>
      <c r="NVQ560" s="438"/>
      <c r="NVR560" s="3"/>
      <c r="NVS560" s="578"/>
      <c r="NVT560" s="3"/>
      <c r="NVU560" s="438"/>
      <c r="NVV560" s="3"/>
      <c r="NVW560" s="578"/>
      <c r="NVX560" s="3"/>
      <c r="NVY560" s="438"/>
      <c r="NVZ560" s="3"/>
      <c r="NWA560" s="578"/>
      <c r="NWB560" s="3"/>
      <c r="NWC560" s="438"/>
      <c r="NWD560" s="3"/>
      <c r="NWE560" s="578"/>
      <c r="NWF560" s="3"/>
      <c r="NWG560" s="438"/>
      <c r="NWH560" s="3"/>
      <c r="NWI560" s="578"/>
      <c r="NWJ560" s="3"/>
      <c r="NWK560" s="438"/>
      <c r="NWL560" s="3"/>
      <c r="NWM560" s="578"/>
      <c r="NWN560" s="3"/>
      <c r="NWO560" s="438"/>
      <c r="NWP560" s="3"/>
      <c r="NWQ560" s="578"/>
      <c r="NWR560" s="3"/>
      <c r="NWS560" s="438"/>
      <c r="NWT560" s="3"/>
      <c r="NWU560" s="578"/>
      <c r="NWV560" s="3"/>
      <c r="NWW560" s="438"/>
      <c r="NWX560" s="3"/>
      <c r="NWY560" s="578"/>
      <c r="NWZ560" s="3"/>
      <c r="NXA560" s="438"/>
      <c r="NXB560" s="3"/>
      <c r="NXC560" s="578"/>
      <c r="NXD560" s="3"/>
      <c r="NXE560" s="438"/>
      <c r="NXF560" s="3"/>
      <c r="NXG560" s="578"/>
      <c r="NXH560" s="3"/>
      <c r="NXI560" s="438"/>
      <c r="NXJ560" s="3"/>
      <c r="NXK560" s="578"/>
      <c r="NXL560" s="3"/>
      <c r="NXM560" s="438"/>
      <c r="NXN560" s="3"/>
      <c r="NXO560" s="578"/>
      <c r="NXP560" s="3"/>
      <c r="NXQ560" s="438"/>
      <c r="NXR560" s="3"/>
      <c r="NXS560" s="578"/>
      <c r="NXT560" s="3"/>
      <c r="NXU560" s="438"/>
      <c r="NXV560" s="3"/>
      <c r="NXW560" s="578"/>
      <c r="NXX560" s="3"/>
      <c r="NXY560" s="438"/>
      <c r="NXZ560" s="3"/>
      <c r="NYA560" s="578"/>
      <c r="NYB560" s="3"/>
      <c r="NYC560" s="438"/>
      <c r="NYD560" s="3"/>
      <c r="NYE560" s="578"/>
      <c r="NYF560" s="3"/>
      <c r="NYG560" s="438"/>
      <c r="NYH560" s="3"/>
      <c r="NYI560" s="578"/>
      <c r="NYJ560" s="3"/>
      <c r="NYK560" s="438"/>
      <c r="NYL560" s="3"/>
      <c r="NYM560" s="578"/>
      <c r="NYN560" s="3"/>
      <c r="NYO560" s="438"/>
      <c r="NYP560" s="3"/>
      <c r="NYQ560" s="578"/>
      <c r="NYR560" s="3"/>
      <c r="NYS560" s="438"/>
      <c r="NYT560" s="3"/>
      <c r="NYU560" s="578"/>
      <c r="NYV560" s="3"/>
      <c r="NYW560" s="438"/>
      <c r="NYX560" s="3"/>
      <c r="NYY560" s="578"/>
      <c r="NYZ560" s="3"/>
      <c r="NZA560" s="438"/>
      <c r="NZB560" s="3"/>
      <c r="NZC560" s="578"/>
      <c r="NZD560" s="3"/>
      <c r="NZE560" s="438"/>
      <c r="NZF560" s="3"/>
      <c r="NZG560" s="578"/>
      <c r="NZH560" s="3"/>
      <c r="NZI560" s="438"/>
      <c r="NZJ560" s="3"/>
      <c r="NZK560" s="578"/>
      <c r="NZL560" s="3"/>
      <c r="NZM560" s="438"/>
      <c r="NZN560" s="3"/>
      <c r="NZO560" s="578"/>
      <c r="NZP560" s="3"/>
      <c r="NZQ560" s="438"/>
      <c r="NZR560" s="3"/>
      <c r="NZS560" s="578"/>
      <c r="NZT560" s="3"/>
      <c r="NZU560" s="438"/>
      <c r="NZV560" s="3"/>
      <c r="NZW560" s="578"/>
      <c r="NZX560" s="3"/>
      <c r="NZY560" s="438"/>
      <c r="NZZ560" s="3"/>
      <c r="OAA560" s="578"/>
      <c r="OAB560" s="3"/>
      <c r="OAC560" s="438"/>
      <c r="OAD560" s="3"/>
      <c r="OAE560" s="578"/>
      <c r="OAF560" s="3"/>
      <c r="OAG560" s="438"/>
      <c r="OAH560" s="3"/>
      <c r="OAI560" s="578"/>
      <c r="OAJ560" s="3"/>
      <c r="OAK560" s="438"/>
      <c r="OAL560" s="3"/>
      <c r="OAM560" s="578"/>
      <c r="OAN560" s="3"/>
      <c r="OAO560" s="438"/>
      <c r="OAP560" s="3"/>
      <c r="OAQ560" s="578"/>
      <c r="OAR560" s="3"/>
      <c r="OAS560" s="438"/>
      <c r="OAT560" s="3"/>
      <c r="OAU560" s="578"/>
      <c r="OAV560" s="3"/>
      <c r="OAW560" s="438"/>
      <c r="OAX560" s="3"/>
      <c r="OAY560" s="578"/>
      <c r="OAZ560" s="3"/>
      <c r="OBA560" s="438"/>
      <c r="OBB560" s="3"/>
      <c r="OBC560" s="578"/>
      <c r="OBD560" s="3"/>
      <c r="OBE560" s="438"/>
      <c r="OBF560" s="3"/>
      <c r="OBG560" s="578"/>
      <c r="OBH560" s="3"/>
      <c r="OBI560" s="438"/>
      <c r="OBJ560" s="3"/>
      <c r="OBK560" s="578"/>
      <c r="OBL560" s="3"/>
      <c r="OBM560" s="438"/>
      <c r="OBN560" s="3"/>
      <c r="OBO560" s="578"/>
      <c r="OBP560" s="3"/>
      <c r="OBQ560" s="438"/>
      <c r="OBR560" s="3"/>
      <c r="OBS560" s="578"/>
      <c r="OBT560" s="3"/>
      <c r="OBU560" s="438"/>
      <c r="OBV560" s="3"/>
      <c r="OBW560" s="578"/>
      <c r="OBX560" s="3"/>
      <c r="OBY560" s="438"/>
      <c r="OBZ560" s="3"/>
      <c r="OCA560" s="578"/>
      <c r="OCB560" s="3"/>
      <c r="OCC560" s="438"/>
      <c r="OCD560" s="3"/>
      <c r="OCE560" s="578"/>
      <c r="OCF560" s="3"/>
      <c r="OCG560" s="438"/>
      <c r="OCH560" s="3"/>
      <c r="OCI560" s="578"/>
      <c r="OCJ560" s="3"/>
      <c r="OCK560" s="438"/>
      <c r="OCL560" s="3"/>
      <c r="OCM560" s="578"/>
      <c r="OCN560" s="3"/>
      <c r="OCO560" s="438"/>
      <c r="OCP560" s="3"/>
      <c r="OCQ560" s="578"/>
      <c r="OCR560" s="3"/>
      <c r="OCS560" s="438"/>
      <c r="OCT560" s="3"/>
      <c r="OCU560" s="578"/>
      <c r="OCV560" s="3"/>
      <c r="OCW560" s="438"/>
      <c r="OCX560" s="3"/>
      <c r="OCY560" s="578"/>
      <c r="OCZ560" s="3"/>
      <c r="ODA560" s="438"/>
      <c r="ODB560" s="3"/>
      <c r="ODC560" s="578"/>
      <c r="ODD560" s="3"/>
      <c r="ODE560" s="438"/>
      <c r="ODF560" s="3"/>
      <c r="ODG560" s="578"/>
      <c r="ODH560" s="3"/>
      <c r="ODI560" s="438"/>
      <c r="ODJ560" s="3"/>
      <c r="ODK560" s="578"/>
      <c r="ODL560" s="3"/>
      <c r="ODM560" s="438"/>
      <c r="ODN560" s="3"/>
      <c r="ODO560" s="578"/>
      <c r="ODP560" s="3"/>
      <c r="ODQ560" s="438"/>
      <c r="ODR560" s="3"/>
      <c r="ODS560" s="578"/>
      <c r="ODT560" s="3"/>
      <c r="ODU560" s="438"/>
      <c r="ODV560" s="3"/>
      <c r="ODW560" s="578"/>
      <c r="ODX560" s="3"/>
      <c r="ODY560" s="438"/>
      <c r="ODZ560" s="3"/>
      <c r="OEA560" s="578"/>
      <c r="OEB560" s="3"/>
      <c r="OEC560" s="438"/>
      <c r="OED560" s="3"/>
      <c r="OEE560" s="578"/>
      <c r="OEF560" s="3"/>
      <c r="OEG560" s="438"/>
      <c r="OEH560" s="3"/>
      <c r="OEI560" s="578"/>
      <c r="OEJ560" s="3"/>
      <c r="OEK560" s="438"/>
      <c r="OEL560" s="3"/>
      <c r="OEM560" s="578"/>
      <c r="OEN560" s="3"/>
      <c r="OEO560" s="438"/>
      <c r="OEP560" s="3"/>
      <c r="OEQ560" s="578"/>
      <c r="OER560" s="3"/>
      <c r="OES560" s="438"/>
      <c r="OET560" s="3"/>
      <c r="OEU560" s="578"/>
      <c r="OEV560" s="3"/>
      <c r="OEW560" s="438"/>
      <c r="OEX560" s="3"/>
      <c r="OEY560" s="578"/>
      <c r="OEZ560" s="3"/>
      <c r="OFA560" s="438"/>
      <c r="OFB560" s="3"/>
      <c r="OFC560" s="578"/>
      <c r="OFD560" s="3"/>
      <c r="OFE560" s="438"/>
      <c r="OFF560" s="3"/>
      <c r="OFG560" s="578"/>
      <c r="OFH560" s="3"/>
      <c r="OFI560" s="438"/>
      <c r="OFJ560" s="3"/>
      <c r="OFK560" s="578"/>
      <c r="OFL560" s="3"/>
      <c r="OFM560" s="438"/>
      <c r="OFN560" s="3"/>
      <c r="OFO560" s="578"/>
      <c r="OFP560" s="3"/>
      <c r="OFQ560" s="438"/>
      <c r="OFR560" s="3"/>
      <c r="OFS560" s="578"/>
      <c r="OFT560" s="3"/>
      <c r="OFU560" s="438"/>
      <c r="OFV560" s="3"/>
      <c r="OFW560" s="578"/>
      <c r="OFX560" s="3"/>
      <c r="OFY560" s="438"/>
      <c r="OFZ560" s="3"/>
      <c r="OGA560" s="578"/>
      <c r="OGB560" s="3"/>
      <c r="OGC560" s="438"/>
      <c r="OGD560" s="3"/>
      <c r="OGE560" s="578"/>
      <c r="OGF560" s="3"/>
      <c r="OGG560" s="438"/>
      <c r="OGH560" s="3"/>
      <c r="OGI560" s="578"/>
      <c r="OGJ560" s="3"/>
      <c r="OGK560" s="438"/>
      <c r="OGL560" s="3"/>
      <c r="OGM560" s="578"/>
      <c r="OGN560" s="3"/>
      <c r="OGO560" s="438"/>
      <c r="OGP560" s="3"/>
      <c r="OGQ560" s="578"/>
      <c r="OGR560" s="3"/>
      <c r="OGS560" s="438"/>
      <c r="OGT560" s="3"/>
      <c r="OGU560" s="578"/>
      <c r="OGV560" s="3"/>
      <c r="OGW560" s="438"/>
      <c r="OGX560" s="3"/>
      <c r="OGY560" s="578"/>
      <c r="OGZ560" s="3"/>
      <c r="OHA560" s="438"/>
      <c r="OHB560" s="3"/>
      <c r="OHC560" s="578"/>
      <c r="OHD560" s="3"/>
      <c r="OHE560" s="438"/>
      <c r="OHF560" s="3"/>
      <c r="OHG560" s="578"/>
      <c r="OHH560" s="3"/>
      <c r="OHI560" s="438"/>
      <c r="OHJ560" s="3"/>
      <c r="OHK560" s="578"/>
      <c r="OHL560" s="3"/>
      <c r="OHM560" s="438"/>
      <c r="OHN560" s="3"/>
      <c r="OHO560" s="578"/>
      <c r="OHP560" s="3"/>
      <c r="OHQ560" s="438"/>
      <c r="OHR560" s="3"/>
      <c r="OHS560" s="578"/>
      <c r="OHT560" s="3"/>
      <c r="OHU560" s="438"/>
      <c r="OHV560" s="3"/>
      <c r="OHW560" s="578"/>
      <c r="OHX560" s="3"/>
      <c r="OHY560" s="438"/>
      <c r="OHZ560" s="3"/>
      <c r="OIA560" s="578"/>
      <c r="OIB560" s="3"/>
      <c r="OIC560" s="438"/>
      <c r="OID560" s="3"/>
      <c r="OIE560" s="578"/>
      <c r="OIF560" s="3"/>
      <c r="OIG560" s="438"/>
      <c r="OIH560" s="3"/>
      <c r="OII560" s="578"/>
      <c r="OIJ560" s="3"/>
      <c r="OIK560" s="438"/>
      <c r="OIL560" s="3"/>
      <c r="OIM560" s="578"/>
      <c r="OIN560" s="3"/>
      <c r="OIO560" s="438"/>
      <c r="OIP560" s="3"/>
      <c r="OIQ560" s="578"/>
      <c r="OIR560" s="3"/>
      <c r="OIS560" s="438"/>
      <c r="OIT560" s="3"/>
      <c r="OIU560" s="578"/>
      <c r="OIV560" s="3"/>
      <c r="OIW560" s="438"/>
      <c r="OIX560" s="3"/>
      <c r="OIY560" s="578"/>
      <c r="OIZ560" s="3"/>
      <c r="OJA560" s="438"/>
      <c r="OJB560" s="3"/>
      <c r="OJC560" s="578"/>
      <c r="OJD560" s="3"/>
      <c r="OJE560" s="438"/>
      <c r="OJF560" s="3"/>
      <c r="OJG560" s="578"/>
      <c r="OJH560" s="3"/>
      <c r="OJI560" s="438"/>
      <c r="OJJ560" s="3"/>
      <c r="OJK560" s="578"/>
      <c r="OJL560" s="3"/>
      <c r="OJM560" s="438"/>
      <c r="OJN560" s="3"/>
      <c r="OJO560" s="578"/>
      <c r="OJP560" s="3"/>
      <c r="OJQ560" s="438"/>
      <c r="OJR560" s="3"/>
      <c r="OJS560" s="578"/>
      <c r="OJT560" s="3"/>
      <c r="OJU560" s="438"/>
      <c r="OJV560" s="3"/>
      <c r="OJW560" s="578"/>
      <c r="OJX560" s="3"/>
      <c r="OJY560" s="438"/>
      <c r="OJZ560" s="3"/>
      <c r="OKA560" s="578"/>
      <c r="OKB560" s="3"/>
      <c r="OKC560" s="438"/>
      <c r="OKD560" s="3"/>
      <c r="OKE560" s="578"/>
      <c r="OKF560" s="3"/>
      <c r="OKG560" s="438"/>
      <c r="OKH560" s="3"/>
      <c r="OKI560" s="578"/>
      <c r="OKJ560" s="3"/>
      <c r="OKK560" s="438"/>
      <c r="OKL560" s="3"/>
      <c r="OKM560" s="578"/>
      <c r="OKN560" s="3"/>
      <c r="OKO560" s="438"/>
      <c r="OKP560" s="3"/>
      <c r="OKQ560" s="578"/>
      <c r="OKR560" s="3"/>
      <c r="OKS560" s="438"/>
      <c r="OKT560" s="3"/>
      <c r="OKU560" s="578"/>
      <c r="OKV560" s="3"/>
      <c r="OKW560" s="438"/>
      <c r="OKX560" s="3"/>
      <c r="OKY560" s="578"/>
      <c r="OKZ560" s="3"/>
      <c r="OLA560" s="438"/>
      <c r="OLB560" s="3"/>
      <c r="OLC560" s="578"/>
      <c r="OLD560" s="3"/>
      <c r="OLE560" s="438"/>
      <c r="OLF560" s="3"/>
      <c r="OLG560" s="578"/>
      <c r="OLH560" s="3"/>
      <c r="OLI560" s="438"/>
      <c r="OLJ560" s="3"/>
      <c r="OLK560" s="578"/>
      <c r="OLL560" s="3"/>
      <c r="OLM560" s="438"/>
      <c r="OLN560" s="3"/>
      <c r="OLO560" s="578"/>
      <c r="OLP560" s="3"/>
      <c r="OLQ560" s="438"/>
      <c r="OLR560" s="3"/>
      <c r="OLS560" s="578"/>
      <c r="OLT560" s="3"/>
      <c r="OLU560" s="438"/>
      <c r="OLV560" s="3"/>
      <c r="OLW560" s="578"/>
      <c r="OLX560" s="3"/>
      <c r="OLY560" s="438"/>
      <c r="OLZ560" s="3"/>
      <c r="OMA560" s="578"/>
      <c r="OMB560" s="3"/>
      <c r="OMC560" s="438"/>
      <c r="OMD560" s="3"/>
      <c r="OME560" s="578"/>
      <c r="OMF560" s="3"/>
      <c r="OMG560" s="438"/>
      <c r="OMH560" s="3"/>
      <c r="OMI560" s="578"/>
      <c r="OMJ560" s="3"/>
      <c r="OMK560" s="438"/>
      <c r="OML560" s="3"/>
      <c r="OMM560" s="578"/>
      <c r="OMN560" s="3"/>
      <c r="OMO560" s="438"/>
      <c r="OMP560" s="3"/>
      <c r="OMQ560" s="578"/>
      <c r="OMR560" s="3"/>
      <c r="OMS560" s="438"/>
      <c r="OMT560" s="3"/>
      <c r="OMU560" s="578"/>
      <c r="OMV560" s="3"/>
      <c r="OMW560" s="438"/>
      <c r="OMX560" s="3"/>
      <c r="OMY560" s="578"/>
      <c r="OMZ560" s="3"/>
      <c r="ONA560" s="438"/>
      <c r="ONB560" s="3"/>
      <c r="ONC560" s="578"/>
      <c r="OND560" s="3"/>
      <c r="ONE560" s="438"/>
      <c r="ONF560" s="3"/>
      <c r="ONG560" s="578"/>
      <c r="ONH560" s="3"/>
      <c r="ONI560" s="438"/>
      <c r="ONJ560" s="3"/>
      <c r="ONK560" s="578"/>
      <c r="ONL560" s="3"/>
      <c r="ONM560" s="438"/>
      <c r="ONN560" s="3"/>
      <c r="ONO560" s="578"/>
      <c r="ONP560" s="3"/>
      <c r="ONQ560" s="438"/>
      <c r="ONR560" s="3"/>
      <c r="ONS560" s="578"/>
      <c r="ONT560" s="3"/>
      <c r="ONU560" s="438"/>
      <c r="ONV560" s="3"/>
      <c r="ONW560" s="578"/>
      <c r="ONX560" s="3"/>
      <c r="ONY560" s="438"/>
      <c r="ONZ560" s="3"/>
      <c r="OOA560" s="578"/>
      <c r="OOB560" s="3"/>
      <c r="OOC560" s="438"/>
      <c r="OOD560" s="3"/>
      <c r="OOE560" s="578"/>
      <c r="OOF560" s="3"/>
      <c r="OOG560" s="438"/>
      <c r="OOH560" s="3"/>
      <c r="OOI560" s="578"/>
      <c r="OOJ560" s="3"/>
      <c r="OOK560" s="438"/>
      <c r="OOL560" s="3"/>
      <c r="OOM560" s="578"/>
      <c r="OON560" s="3"/>
      <c r="OOO560" s="438"/>
      <c r="OOP560" s="3"/>
      <c r="OOQ560" s="578"/>
      <c r="OOR560" s="3"/>
      <c r="OOS560" s="438"/>
      <c r="OOT560" s="3"/>
      <c r="OOU560" s="578"/>
      <c r="OOV560" s="3"/>
      <c r="OOW560" s="438"/>
      <c r="OOX560" s="3"/>
      <c r="OOY560" s="578"/>
      <c r="OOZ560" s="3"/>
      <c r="OPA560" s="438"/>
      <c r="OPB560" s="3"/>
      <c r="OPC560" s="578"/>
      <c r="OPD560" s="3"/>
      <c r="OPE560" s="438"/>
      <c r="OPF560" s="3"/>
      <c r="OPG560" s="578"/>
      <c r="OPH560" s="3"/>
      <c r="OPI560" s="438"/>
      <c r="OPJ560" s="3"/>
      <c r="OPK560" s="578"/>
      <c r="OPL560" s="3"/>
      <c r="OPM560" s="438"/>
      <c r="OPN560" s="3"/>
      <c r="OPO560" s="578"/>
      <c r="OPP560" s="3"/>
      <c r="OPQ560" s="438"/>
      <c r="OPR560" s="3"/>
      <c r="OPS560" s="578"/>
      <c r="OPT560" s="3"/>
      <c r="OPU560" s="438"/>
      <c r="OPV560" s="3"/>
      <c r="OPW560" s="578"/>
      <c r="OPX560" s="3"/>
      <c r="OPY560" s="438"/>
      <c r="OPZ560" s="3"/>
      <c r="OQA560" s="578"/>
      <c r="OQB560" s="3"/>
      <c r="OQC560" s="438"/>
      <c r="OQD560" s="3"/>
      <c r="OQE560" s="578"/>
      <c r="OQF560" s="3"/>
      <c r="OQG560" s="438"/>
      <c r="OQH560" s="3"/>
      <c r="OQI560" s="578"/>
      <c r="OQJ560" s="3"/>
      <c r="OQK560" s="438"/>
      <c r="OQL560" s="3"/>
      <c r="OQM560" s="578"/>
      <c r="OQN560" s="3"/>
      <c r="OQO560" s="438"/>
      <c r="OQP560" s="3"/>
      <c r="OQQ560" s="578"/>
      <c r="OQR560" s="3"/>
      <c r="OQS560" s="438"/>
      <c r="OQT560" s="3"/>
      <c r="OQU560" s="578"/>
      <c r="OQV560" s="3"/>
      <c r="OQW560" s="438"/>
      <c r="OQX560" s="3"/>
      <c r="OQY560" s="578"/>
      <c r="OQZ560" s="3"/>
      <c r="ORA560" s="438"/>
      <c r="ORB560" s="3"/>
      <c r="ORC560" s="578"/>
      <c r="ORD560" s="3"/>
      <c r="ORE560" s="438"/>
      <c r="ORF560" s="3"/>
      <c r="ORG560" s="578"/>
      <c r="ORH560" s="3"/>
      <c r="ORI560" s="438"/>
      <c r="ORJ560" s="3"/>
      <c r="ORK560" s="578"/>
      <c r="ORL560" s="3"/>
      <c r="ORM560" s="438"/>
      <c r="ORN560" s="3"/>
      <c r="ORO560" s="578"/>
      <c r="ORP560" s="3"/>
      <c r="ORQ560" s="438"/>
      <c r="ORR560" s="3"/>
      <c r="ORS560" s="578"/>
      <c r="ORT560" s="3"/>
      <c r="ORU560" s="438"/>
      <c r="ORV560" s="3"/>
      <c r="ORW560" s="578"/>
      <c r="ORX560" s="3"/>
      <c r="ORY560" s="438"/>
      <c r="ORZ560" s="3"/>
      <c r="OSA560" s="578"/>
      <c r="OSB560" s="3"/>
      <c r="OSC560" s="438"/>
      <c r="OSD560" s="3"/>
      <c r="OSE560" s="578"/>
      <c r="OSF560" s="3"/>
      <c r="OSG560" s="438"/>
      <c r="OSH560" s="3"/>
      <c r="OSI560" s="578"/>
      <c r="OSJ560" s="3"/>
      <c r="OSK560" s="438"/>
      <c r="OSL560" s="3"/>
      <c r="OSM560" s="578"/>
      <c r="OSN560" s="3"/>
      <c r="OSO560" s="438"/>
      <c r="OSP560" s="3"/>
      <c r="OSQ560" s="578"/>
      <c r="OSR560" s="3"/>
      <c r="OSS560" s="438"/>
      <c r="OST560" s="3"/>
      <c r="OSU560" s="578"/>
      <c r="OSV560" s="3"/>
      <c r="OSW560" s="438"/>
      <c r="OSX560" s="3"/>
      <c r="OSY560" s="578"/>
      <c r="OSZ560" s="3"/>
      <c r="OTA560" s="438"/>
      <c r="OTB560" s="3"/>
      <c r="OTC560" s="578"/>
      <c r="OTD560" s="3"/>
      <c r="OTE560" s="438"/>
      <c r="OTF560" s="3"/>
      <c r="OTG560" s="578"/>
      <c r="OTH560" s="3"/>
      <c r="OTI560" s="438"/>
      <c r="OTJ560" s="3"/>
      <c r="OTK560" s="578"/>
      <c r="OTL560" s="3"/>
      <c r="OTM560" s="438"/>
      <c r="OTN560" s="3"/>
      <c r="OTO560" s="578"/>
      <c r="OTP560" s="3"/>
      <c r="OTQ560" s="438"/>
      <c r="OTR560" s="3"/>
      <c r="OTS560" s="578"/>
      <c r="OTT560" s="3"/>
      <c r="OTU560" s="438"/>
      <c r="OTV560" s="3"/>
      <c r="OTW560" s="578"/>
      <c r="OTX560" s="3"/>
      <c r="OTY560" s="438"/>
      <c r="OTZ560" s="3"/>
      <c r="OUA560" s="578"/>
      <c r="OUB560" s="3"/>
      <c r="OUC560" s="438"/>
      <c r="OUD560" s="3"/>
      <c r="OUE560" s="578"/>
      <c r="OUF560" s="3"/>
      <c r="OUG560" s="438"/>
      <c r="OUH560" s="3"/>
      <c r="OUI560" s="578"/>
      <c r="OUJ560" s="3"/>
      <c r="OUK560" s="438"/>
      <c r="OUL560" s="3"/>
      <c r="OUM560" s="578"/>
      <c r="OUN560" s="3"/>
      <c r="OUO560" s="438"/>
      <c r="OUP560" s="3"/>
      <c r="OUQ560" s="578"/>
      <c r="OUR560" s="3"/>
      <c r="OUS560" s="438"/>
      <c r="OUT560" s="3"/>
      <c r="OUU560" s="578"/>
      <c r="OUV560" s="3"/>
      <c r="OUW560" s="438"/>
      <c r="OUX560" s="3"/>
      <c r="OUY560" s="578"/>
      <c r="OUZ560" s="3"/>
      <c r="OVA560" s="438"/>
      <c r="OVB560" s="3"/>
      <c r="OVC560" s="578"/>
      <c r="OVD560" s="3"/>
      <c r="OVE560" s="438"/>
      <c r="OVF560" s="3"/>
      <c r="OVG560" s="578"/>
      <c r="OVH560" s="3"/>
      <c r="OVI560" s="438"/>
      <c r="OVJ560" s="3"/>
      <c r="OVK560" s="578"/>
      <c r="OVL560" s="3"/>
      <c r="OVM560" s="438"/>
      <c r="OVN560" s="3"/>
      <c r="OVO560" s="578"/>
      <c r="OVP560" s="3"/>
      <c r="OVQ560" s="438"/>
      <c r="OVR560" s="3"/>
      <c r="OVS560" s="578"/>
      <c r="OVT560" s="3"/>
      <c r="OVU560" s="438"/>
      <c r="OVV560" s="3"/>
      <c r="OVW560" s="578"/>
      <c r="OVX560" s="3"/>
      <c r="OVY560" s="438"/>
      <c r="OVZ560" s="3"/>
      <c r="OWA560" s="578"/>
      <c r="OWB560" s="3"/>
      <c r="OWC560" s="438"/>
      <c r="OWD560" s="3"/>
      <c r="OWE560" s="578"/>
      <c r="OWF560" s="3"/>
      <c r="OWG560" s="438"/>
      <c r="OWH560" s="3"/>
      <c r="OWI560" s="578"/>
      <c r="OWJ560" s="3"/>
      <c r="OWK560" s="438"/>
      <c r="OWL560" s="3"/>
      <c r="OWM560" s="578"/>
      <c r="OWN560" s="3"/>
      <c r="OWO560" s="438"/>
      <c r="OWP560" s="3"/>
      <c r="OWQ560" s="578"/>
      <c r="OWR560" s="3"/>
      <c r="OWS560" s="438"/>
      <c r="OWT560" s="3"/>
      <c r="OWU560" s="578"/>
      <c r="OWV560" s="3"/>
      <c r="OWW560" s="438"/>
      <c r="OWX560" s="3"/>
      <c r="OWY560" s="578"/>
      <c r="OWZ560" s="3"/>
      <c r="OXA560" s="438"/>
      <c r="OXB560" s="3"/>
      <c r="OXC560" s="578"/>
      <c r="OXD560" s="3"/>
      <c r="OXE560" s="438"/>
      <c r="OXF560" s="3"/>
      <c r="OXG560" s="578"/>
      <c r="OXH560" s="3"/>
      <c r="OXI560" s="438"/>
      <c r="OXJ560" s="3"/>
      <c r="OXK560" s="578"/>
      <c r="OXL560" s="3"/>
      <c r="OXM560" s="438"/>
      <c r="OXN560" s="3"/>
      <c r="OXO560" s="578"/>
      <c r="OXP560" s="3"/>
      <c r="OXQ560" s="438"/>
      <c r="OXR560" s="3"/>
      <c r="OXS560" s="578"/>
      <c r="OXT560" s="3"/>
      <c r="OXU560" s="438"/>
      <c r="OXV560" s="3"/>
      <c r="OXW560" s="578"/>
      <c r="OXX560" s="3"/>
      <c r="OXY560" s="438"/>
      <c r="OXZ560" s="3"/>
      <c r="OYA560" s="578"/>
      <c r="OYB560" s="3"/>
      <c r="OYC560" s="438"/>
      <c r="OYD560" s="3"/>
      <c r="OYE560" s="578"/>
      <c r="OYF560" s="3"/>
      <c r="OYG560" s="438"/>
      <c r="OYH560" s="3"/>
      <c r="OYI560" s="578"/>
      <c r="OYJ560" s="3"/>
      <c r="OYK560" s="438"/>
      <c r="OYL560" s="3"/>
      <c r="OYM560" s="578"/>
      <c r="OYN560" s="3"/>
      <c r="OYO560" s="438"/>
      <c r="OYP560" s="3"/>
      <c r="OYQ560" s="578"/>
      <c r="OYR560" s="3"/>
      <c r="OYS560" s="438"/>
      <c r="OYT560" s="3"/>
      <c r="OYU560" s="578"/>
      <c r="OYV560" s="3"/>
      <c r="OYW560" s="438"/>
      <c r="OYX560" s="3"/>
      <c r="OYY560" s="578"/>
      <c r="OYZ560" s="3"/>
      <c r="OZA560" s="438"/>
      <c r="OZB560" s="3"/>
      <c r="OZC560" s="578"/>
      <c r="OZD560" s="3"/>
      <c r="OZE560" s="438"/>
      <c r="OZF560" s="3"/>
      <c r="OZG560" s="578"/>
      <c r="OZH560" s="3"/>
      <c r="OZI560" s="438"/>
      <c r="OZJ560" s="3"/>
      <c r="OZK560" s="578"/>
      <c r="OZL560" s="3"/>
      <c r="OZM560" s="438"/>
      <c r="OZN560" s="3"/>
      <c r="OZO560" s="578"/>
      <c r="OZP560" s="3"/>
      <c r="OZQ560" s="438"/>
      <c r="OZR560" s="3"/>
      <c r="OZS560" s="578"/>
      <c r="OZT560" s="3"/>
      <c r="OZU560" s="438"/>
      <c r="OZV560" s="3"/>
      <c r="OZW560" s="578"/>
      <c r="OZX560" s="3"/>
      <c r="OZY560" s="438"/>
      <c r="OZZ560" s="3"/>
      <c r="PAA560" s="578"/>
      <c r="PAB560" s="3"/>
      <c r="PAC560" s="438"/>
      <c r="PAD560" s="3"/>
      <c r="PAE560" s="578"/>
      <c r="PAF560" s="3"/>
      <c r="PAG560" s="438"/>
      <c r="PAH560" s="3"/>
      <c r="PAI560" s="578"/>
      <c r="PAJ560" s="3"/>
      <c r="PAK560" s="438"/>
      <c r="PAL560" s="3"/>
      <c r="PAM560" s="578"/>
      <c r="PAN560" s="3"/>
      <c r="PAO560" s="438"/>
      <c r="PAP560" s="3"/>
      <c r="PAQ560" s="578"/>
      <c r="PAR560" s="3"/>
      <c r="PAS560" s="438"/>
      <c r="PAT560" s="3"/>
      <c r="PAU560" s="578"/>
      <c r="PAV560" s="3"/>
      <c r="PAW560" s="438"/>
      <c r="PAX560" s="3"/>
      <c r="PAY560" s="578"/>
      <c r="PAZ560" s="3"/>
      <c r="PBA560" s="438"/>
      <c r="PBB560" s="3"/>
      <c r="PBC560" s="578"/>
      <c r="PBD560" s="3"/>
      <c r="PBE560" s="438"/>
      <c r="PBF560" s="3"/>
      <c r="PBG560" s="578"/>
      <c r="PBH560" s="3"/>
      <c r="PBI560" s="438"/>
      <c r="PBJ560" s="3"/>
      <c r="PBK560" s="578"/>
      <c r="PBL560" s="3"/>
      <c r="PBM560" s="438"/>
      <c r="PBN560" s="3"/>
      <c r="PBO560" s="578"/>
      <c r="PBP560" s="3"/>
      <c r="PBQ560" s="438"/>
      <c r="PBR560" s="3"/>
      <c r="PBS560" s="578"/>
      <c r="PBT560" s="3"/>
      <c r="PBU560" s="438"/>
      <c r="PBV560" s="3"/>
      <c r="PBW560" s="578"/>
      <c r="PBX560" s="3"/>
      <c r="PBY560" s="438"/>
      <c r="PBZ560" s="3"/>
      <c r="PCA560" s="578"/>
      <c r="PCB560" s="3"/>
      <c r="PCC560" s="438"/>
      <c r="PCD560" s="3"/>
      <c r="PCE560" s="578"/>
      <c r="PCF560" s="3"/>
      <c r="PCG560" s="438"/>
      <c r="PCH560" s="3"/>
      <c r="PCI560" s="578"/>
      <c r="PCJ560" s="3"/>
      <c r="PCK560" s="438"/>
      <c r="PCL560" s="3"/>
      <c r="PCM560" s="578"/>
      <c r="PCN560" s="3"/>
      <c r="PCO560" s="438"/>
      <c r="PCP560" s="3"/>
      <c r="PCQ560" s="578"/>
      <c r="PCR560" s="3"/>
      <c r="PCS560" s="438"/>
      <c r="PCT560" s="3"/>
      <c r="PCU560" s="578"/>
      <c r="PCV560" s="3"/>
      <c r="PCW560" s="438"/>
      <c r="PCX560" s="3"/>
      <c r="PCY560" s="578"/>
      <c r="PCZ560" s="3"/>
      <c r="PDA560" s="438"/>
      <c r="PDB560" s="3"/>
      <c r="PDC560" s="578"/>
      <c r="PDD560" s="3"/>
      <c r="PDE560" s="438"/>
      <c r="PDF560" s="3"/>
      <c r="PDG560" s="578"/>
      <c r="PDH560" s="3"/>
      <c r="PDI560" s="438"/>
      <c r="PDJ560" s="3"/>
      <c r="PDK560" s="578"/>
      <c r="PDL560" s="3"/>
      <c r="PDM560" s="438"/>
      <c r="PDN560" s="3"/>
      <c r="PDO560" s="578"/>
      <c r="PDP560" s="3"/>
      <c r="PDQ560" s="438"/>
      <c r="PDR560" s="3"/>
      <c r="PDS560" s="578"/>
      <c r="PDT560" s="3"/>
      <c r="PDU560" s="438"/>
      <c r="PDV560" s="3"/>
      <c r="PDW560" s="578"/>
      <c r="PDX560" s="3"/>
      <c r="PDY560" s="438"/>
      <c r="PDZ560" s="3"/>
      <c r="PEA560" s="578"/>
      <c r="PEB560" s="3"/>
      <c r="PEC560" s="438"/>
      <c r="PED560" s="3"/>
      <c r="PEE560" s="578"/>
      <c r="PEF560" s="3"/>
      <c r="PEG560" s="438"/>
      <c r="PEH560" s="3"/>
      <c r="PEI560" s="578"/>
      <c r="PEJ560" s="3"/>
      <c r="PEK560" s="438"/>
      <c r="PEL560" s="3"/>
      <c r="PEM560" s="578"/>
      <c r="PEN560" s="3"/>
      <c r="PEO560" s="438"/>
      <c r="PEP560" s="3"/>
      <c r="PEQ560" s="578"/>
      <c r="PER560" s="3"/>
      <c r="PES560" s="438"/>
      <c r="PET560" s="3"/>
      <c r="PEU560" s="578"/>
      <c r="PEV560" s="3"/>
      <c r="PEW560" s="438"/>
      <c r="PEX560" s="3"/>
      <c r="PEY560" s="578"/>
      <c r="PEZ560" s="3"/>
      <c r="PFA560" s="438"/>
      <c r="PFB560" s="3"/>
      <c r="PFC560" s="578"/>
      <c r="PFD560" s="3"/>
      <c r="PFE560" s="438"/>
      <c r="PFF560" s="3"/>
      <c r="PFG560" s="578"/>
      <c r="PFH560" s="3"/>
      <c r="PFI560" s="438"/>
      <c r="PFJ560" s="3"/>
      <c r="PFK560" s="578"/>
      <c r="PFL560" s="3"/>
      <c r="PFM560" s="438"/>
      <c r="PFN560" s="3"/>
      <c r="PFO560" s="578"/>
      <c r="PFP560" s="3"/>
      <c r="PFQ560" s="438"/>
      <c r="PFR560" s="3"/>
      <c r="PFS560" s="578"/>
      <c r="PFT560" s="3"/>
      <c r="PFU560" s="438"/>
      <c r="PFV560" s="3"/>
      <c r="PFW560" s="578"/>
      <c r="PFX560" s="3"/>
      <c r="PFY560" s="438"/>
      <c r="PFZ560" s="3"/>
      <c r="PGA560" s="578"/>
      <c r="PGB560" s="3"/>
      <c r="PGC560" s="438"/>
      <c r="PGD560" s="3"/>
      <c r="PGE560" s="578"/>
      <c r="PGF560" s="3"/>
      <c r="PGG560" s="438"/>
      <c r="PGH560" s="3"/>
      <c r="PGI560" s="578"/>
      <c r="PGJ560" s="3"/>
      <c r="PGK560" s="438"/>
      <c r="PGL560" s="3"/>
      <c r="PGM560" s="578"/>
      <c r="PGN560" s="3"/>
      <c r="PGO560" s="438"/>
      <c r="PGP560" s="3"/>
      <c r="PGQ560" s="578"/>
      <c r="PGR560" s="3"/>
      <c r="PGS560" s="438"/>
      <c r="PGT560" s="3"/>
      <c r="PGU560" s="578"/>
      <c r="PGV560" s="3"/>
      <c r="PGW560" s="438"/>
      <c r="PGX560" s="3"/>
      <c r="PGY560" s="578"/>
      <c r="PGZ560" s="3"/>
      <c r="PHA560" s="438"/>
      <c r="PHB560" s="3"/>
      <c r="PHC560" s="578"/>
      <c r="PHD560" s="3"/>
      <c r="PHE560" s="438"/>
      <c r="PHF560" s="3"/>
      <c r="PHG560" s="578"/>
      <c r="PHH560" s="3"/>
      <c r="PHI560" s="438"/>
      <c r="PHJ560" s="3"/>
      <c r="PHK560" s="578"/>
      <c r="PHL560" s="3"/>
      <c r="PHM560" s="438"/>
      <c r="PHN560" s="3"/>
      <c r="PHO560" s="578"/>
      <c r="PHP560" s="3"/>
      <c r="PHQ560" s="438"/>
      <c r="PHR560" s="3"/>
      <c r="PHS560" s="578"/>
      <c r="PHT560" s="3"/>
      <c r="PHU560" s="438"/>
      <c r="PHV560" s="3"/>
      <c r="PHW560" s="578"/>
      <c r="PHX560" s="3"/>
      <c r="PHY560" s="438"/>
      <c r="PHZ560" s="3"/>
      <c r="PIA560" s="578"/>
      <c r="PIB560" s="3"/>
      <c r="PIC560" s="438"/>
      <c r="PID560" s="3"/>
      <c r="PIE560" s="578"/>
      <c r="PIF560" s="3"/>
      <c r="PIG560" s="438"/>
      <c r="PIH560" s="3"/>
      <c r="PII560" s="578"/>
      <c r="PIJ560" s="3"/>
      <c r="PIK560" s="438"/>
      <c r="PIL560" s="3"/>
      <c r="PIM560" s="578"/>
      <c r="PIN560" s="3"/>
      <c r="PIO560" s="438"/>
      <c r="PIP560" s="3"/>
      <c r="PIQ560" s="578"/>
      <c r="PIR560" s="3"/>
      <c r="PIS560" s="438"/>
      <c r="PIT560" s="3"/>
      <c r="PIU560" s="578"/>
      <c r="PIV560" s="3"/>
      <c r="PIW560" s="438"/>
      <c r="PIX560" s="3"/>
      <c r="PIY560" s="578"/>
      <c r="PIZ560" s="3"/>
      <c r="PJA560" s="438"/>
      <c r="PJB560" s="3"/>
      <c r="PJC560" s="578"/>
      <c r="PJD560" s="3"/>
      <c r="PJE560" s="438"/>
      <c r="PJF560" s="3"/>
      <c r="PJG560" s="578"/>
      <c r="PJH560" s="3"/>
      <c r="PJI560" s="438"/>
      <c r="PJJ560" s="3"/>
      <c r="PJK560" s="578"/>
      <c r="PJL560" s="3"/>
      <c r="PJM560" s="438"/>
      <c r="PJN560" s="3"/>
      <c r="PJO560" s="578"/>
      <c r="PJP560" s="3"/>
      <c r="PJQ560" s="438"/>
      <c r="PJR560" s="3"/>
      <c r="PJS560" s="578"/>
      <c r="PJT560" s="3"/>
      <c r="PJU560" s="438"/>
      <c r="PJV560" s="3"/>
      <c r="PJW560" s="578"/>
      <c r="PJX560" s="3"/>
      <c r="PJY560" s="438"/>
      <c r="PJZ560" s="3"/>
      <c r="PKA560" s="578"/>
      <c r="PKB560" s="3"/>
      <c r="PKC560" s="438"/>
      <c r="PKD560" s="3"/>
      <c r="PKE560" s="578"/>
      <c r="PKF560" s="3"/>
      <c r="PKG560" s="438"/>
      <c r="PKH560" s="3"/>
      <c r="PKI560" s="578"/>
      <c r="PKJ560" s="3"/>
      <c r="PKK560" s="438"/>
      <c r="PKL560" s="3"/>
      <c r="PKM560" s="578"/>
      <c r="PKN560" s="3"/>
      <c r="PKO560" s="438"/>
      <c r="PKP560" s="3"/>
      <c r="PKQ560" s="578"/>
      <c r="PKR560" s="3"/>
      <c r="PKS560" s="438"/>
      <c r="PKT560" s="3"/>
      <c r="PKU560" s="578"/>
      <c r="PKV560" s="3"/>
      <c r="PKW560" s="438"/>
      <c r="PKX560" s="3"/>
      <c r="PKY560" s="578"/>
      <c r="PKZ560" s="3"/>
      <c r="PLA560" s="438"/>
      <c r="PLB560" s="3"/>
      <c r="PLC560" s="578"/>
      <c r="PLD560" s="3"/>
      <c r="PLE560" s="438"/>
      <c r="PLF560" s="3"/>
      <c r="PLG560" s="578"/>
      <c r="PLH560" s="3"/>
      <c r="PLI560" s="438"/>
      <c r="PLJ560" s="3"/>
      <c r="PLK560" s="578"/>
      <c r="PLL560" s="3"/>
      <c r="PLM560" s="438"/>
      <c r="PLN560" s="3"/>
      <c r="PLO560" s="578"/>
      <c r="PLP560" s="3"/>
      <c r="PLQ560" s="438"/>
      <c r="PLR560" s="3"/>
      <c r="PLS560" s="578"/>
      <c r="PLT560" s="3"/>
      <c r="PLU560" s="438"/>
      <c r="PLV560" s="3"/>
      <c r="PLW560" s="578"/>
      <c r="PLX560" s="3"/>
      <c r="PLY560" s="438"/>
      <c r="PLZ560" s="3"/>
      <c r="PMA560" s="578"/>
      <c r="PMB560" s="3"/>
      <c r="PMC560" s="438"/>
      <c r="PMD560" s="3"/>
      <c r="PME560" s="578"/>
      <c r="PMF560" s="3"/>
      <c r="PMG560" s="438"/>
      <c r="PMH560" s="3"/>
      <c r="PMI560" s="578"/>
      <c r="PMJ560" s="3"/>
      <c r="PMK560" s="438"/>
      <c r="PML560" s="3"/>
      <c r="PMM560" s="578"/>
      <c r="PMN560" s="3"/>
      <c r="PMO560" s="438"/>
      <c r="PMP560" s="3"/>
      <c r="PMQ560" s="578"/>
      <c r="PMR560" s="3"/>
      <c r="PMS560" s="438"/>
      <c r="PMT560" s="3"/>
      <c r="PMU560" s="578"/>
      <c r="PMV560" s="3"/>
      <c r="PMW560" s="438"/>
      <c r="PMX560" s="3"/>
      <c r="PMY560" s="578"/>
      <c r="PMZ560" s="3"/>
      <c r="PNA560" s="438"/>
      <c r="PNB560" s="3"/>
      <c r="PNC560" s="578"/>
      <c r="PND560" s="3"/>
      <c r="PNE560" s="438"/>
      <c r="PNF560" s="3"/>
      <c r="PNG560" s="578"/>
      <c r="PNH560" s="3"/>
      <c r="PNI560" s="438"/>
      <c r="PNJ560" s="3"/>
      <c r="PNK560" s="578"/>
      <c r="PNL560" s="3"/>
      <c r="PNM560" s="438"/>
      <c r="PNN560" s="3"/>
      <c r="PNO560" s="578"/>
      <c r="PNP560" s="3"/>
      <c r="PNQ560" s="438"/>
      <c r="PNR560" s="3"/>
      <c r="PNS560" s="578"/>
      <c r="PNT560" s="3"/>
      <c r="PNU560" s="438"/>
      <c r="PNV560" s="3"/>
      <c r="PNW560" s="578"/>
      <c r="PNX560" s="3"/>
      <c r="PNY560" s="438"/>
      <c r="PNZ560" s="3"/>
      <c r="POA560" s="578"/>
      <c r="POB560" s="3"/>
      <c r="POC560" s="438"/>
      <c r="POD560" s="3"/>
      <c r="POE560" s="578"/>
      <c r="POF560" s="3"/>
      <c r="POG560" s="438"/>
      <c r="POH560" s="3"/>
      <c r="POI560" s="578"/>
      <c r="POJ560" s="3"/>
      <c r="POK560" s="438"/>
      <c r="POL560" s="3"/>
      <c r="POM560" s="578"/>
      <c r="PON560" s="3"/>
      <c r="POO560" s="438"/>
      <c r="POP560" s="3"/>
      <c r="POQ560" s="578"/>
      <c r="POR560" s="3"/>
      <c r="POS560" s="438"/>
      <c r="POT560" s="3"/>
      <c r="POU560" s="578"/>
      <c r="POV560" s="3"/>
      <c r="POW560" s="438"/>
      <c r="POX560" s="3"/>
      <c r="POY560" s="578"/>
      <c r="POZ560" s="3"/>
      <c r="PPA560" s="438"/>
      <c r="PPB560" s="3"/>
      <c r="PPC560" s="578"/>
      <c r="PPD560" s="3"/>
      <c r="PPE560" s="438"/>
      <c r="PPF560" s="3"/>
      <c r="PPG560" s="578"/>
      <c r="PPH560" s="3"/>
      <c r="PPI560" s="438"/>
      <c r="PPJ560" s="3"/>
      <c r="PPK560" s="578"/>
      <c r="PPL560" s="3"/>
      <c r="PPM560" s="438"/>
      <c r="PPN560" s="3"/>
      <c r="PPO560" s="578"/>
      <c r="PPP560" s="3"/>
      <c r="PPQ560" s="438"/>
      <c r="PPR560" s="3"/>
      <c r="PPS560" s="578"/>
      <c r="PPT560" s="3"/>
      <c r="PPU560" s="438"/>
      <c r="PPV560" s="3"/>
      <c r="PPW560" s="578"/>
      <c r="PPX560" s="3"/>
      <c r="PPY560" s="438"/>
      <c r="PPZ560" s="3"/>
      <c r="PQA560" s="578"/>
      <c r="PQB560" s="3"/>
      <c r="PQC560" s="438"/>
      <c r="PQD560" s="3"/>
      <c r="PQE560" s="578"/>
      <c r="PQF560" s="3"/>
      <c r="PQG560" s="438"/>
      <c r="PQH560" s="3"/>
      <c r="PQI560" s="578"/>
      <c r="PQJ560" s="3"/>
      <c r="PQK560" s="438"/>
      <c r="PQL560" s="3"/>
      <c r="PQM560" s="578"/>
      <c r="PQN560" s="3"/>
      <c r="PQO560" s="438"/>
      <c r="PQP560" s="3"/>
      <c r="PQQ560" s="578"/>
      <c r="PQR560" s="3"/>
      <c r="PQS560" s="438"/>
      <c r="PQT560" s="3"/>
      <c r="PQU560" s="578"/>
      <c r="PQV560" s="3"/>
      <c r="PQW560" s="438"/>
      <c r="PQX560" s="3"/>
      <c r="PQY560" s="578"/>
      <c r="PQZ560" s="3"/>
      <c r="PRA560" s="438"/>
      <c r="PRB560" s="3"/>
      <c r="PRC560" s="578"/>
      <c r="PRD560" s="3"/>
      <c r="PRE560" s="438"/>
      <c r="PRF560" s="3"/>
      <c r="PRG560" s="578"/>
      <c r="PRH560" s="3"/>
      <c r="PRI560" s="438"/>
      <c r="PRJ560" s="3"/>
      <c r="PRK560" s="578"/>
      <c r="PRL560" s="3"/>
      <c r="PRM560" s="438"/>
      <c r="PRN560" s="3"/>
      <c r="PRO560" s="578"/>
      <c r="PRP560" s="3"/>
      <c r="PRQ560" s="438"/>
      <c r="PRR560" s="3"/>
      <c r="PRS560" s="578"/>
      <c r="PRT560" s="3"/>
      <c r="PRU560" s="438"/>
      <c r="PRV560" s="3"/>
      <c r="PRW560" s="578"/>
      <c r="PRX560" s="3"/>
      <c r="PRY560" s="438"/>
      <c r="PRZ560" s="3"/>
      <c r="PSA560" s="578"/>
      <c r="PSB560" s="3"/>
      <c r="PSC560" s="438"/>
      <c r="PSD560" s="3"/>
      <c r="PSE560" s="578"/>
      <c r="PSF560" s="3"/>
      <c r="PSG560" s="438"/>
      <c r="PSH560" s="3"/>
      <c r="PSI560" s="578"/>
      <c r="PSJ560" s="3"/>
      <c r="PSK560" s="438"/>
      <c r="PSL560" s="3"/>
      <c r="PSM560" s="578"/>
      <c r="PSN560" s="3"/>
      <c r="PSO560" s="438"/>
      <c r="PSP560" s="3"/>
      <c r="PSQ560" s="578"/>
      <c r="PSR560" s="3"/>
      <c r="PSS560" s="438"/>
      <c r="PST560" s="3"/>
      <c r="PSU560" s="578"/>
      <c r="PSV560" s="3"/>
      <c r="PSW560" s="438"/>
      <c r="PSX560" s="3"/>
      <c r="PSY560" s="578"/>
      <c r="PSZ560" s="3"/>
      <c r="PTA560" s="438"/>
      <c r="PTB560" s="3"/>
      <c r="PTC560" s="578"/>
      <c r="PTD560" s="3"/>
      <c r="PTE560" s="438"/>
      <c r="PTF560" s="3"/>
      <c r="PTG560" s="578"/>
      <c r="PTH560" s="3"/>
      <c r="PTI560" s="438"/>
      <c r="PTJ560" s="3"/>
      <c r="PTK560" s="578"/>
      <c r="PTL560" s="3"/>
      <c r="PTM560" s="438"/>
      <c r="PTN560" s="3"/>
      <c r="PTO560" s="578"/>
      <c r="PTP560" s="3"/>
      <c r="PTQ560" s="438"/>
      <c r="PTR560" s="3"/>
      <c r="PTS560" s="578"/>
      <c r="PTT560" s="3"/>
      <c r="PTU560" s="438"/>
      <c r="PTV560" s="3"/>
      <c r="PTW560" s="578"/>
      <c r="PTX560" s="3"/>
      <c r="PTY560" s="438"/>
      <c r="PTZ560" s="3"/>
      <c r="PUA560" s="578"/>
      <c r="PUB560" s="3"/>
      <c r="PUC560" s="438"/>
      <c r="PUD560" s="3"/>
      <c r="PUE560" s="578"/>
      <c r="PUF560" s="3"/>
      <c r="PUG560" s="438"/>
      <c r="PUH560" s="3"/>
      <c r="PUI560" s="578"/>
      <c r="PUJ560" s="3"/>
      <c r="PUK560" s="438"/>
      <c r="PUL560" s="3"/>
      <c r="PUM560" s="578"/>
      <c r="PUN560" s="3"/>
      <c r="PUO560" s="438"/>
      <c r="PUP560" s="3"/>
      <c r="PUQ560" s="578"/>
      <c r="PUR560" s="3"/>
      <c r="PUS560" s="438"/>
      <c r="PUT560" s="3"/>
      <c r="PUU560" s="578"/>
      <c r="PUV560" s="3"/>
      <c r="PUW560" s="438"/>
      <c r="PUX560" s="3"/>
      <c r="PUY560" s="578"/>
      <c r="PUZ560" s="3"/>
      <c r="PVA560" s="438"/>
      <c r="PVB560" s="3"/>
      <c r="PVC560" s="578"/>
      <c r="PVD560" s="3"/>
      <c r="PVE560" s="438"/>
      <c r="PVF560" s="3"/>
      <c r="PVG560" s="578"/>
      <c r="PVH560" s="3"/>
      <c r="PVI560" s="438"/>
      <c r="PVJ560" s="3"/>
      <c r="PVK560" s="578"/>
      <c r="PVL560" s="3"/>
      <c r="PVM560" s="438"/>
      <c r="PVN560" s="3"/>
      <c r="PVO560" s="578"/>
      <c r="PVP560" s="3"/>
      <c r="PVQ560" s="438"/>
      <c r="PVR560" s="3"/>
      <c r="PVS560" s="578"/>
      <c r="PVT560" s="3"/>
      <c r="PVU560" s="438"/>
      <c r="PVV560" s="3"/>
      <c r="PVW560" s="578"/>
      <c r="PVX560" s="3"/>
      <c r="PVY560" s="438"/>
      <c r="PVZ560" s="3"/>
      <c r="PWA560" s="578"/>
      <c r="PWB560" s="3"/>
      <c r="PWC560" s="438"/>
      <c r="PWD560" s="3"/>
      <c r="PWE560" s="578"/>
      <c r="PWF560" s="3"/>
      <c r="PWG560" s="438"/>
      <c r="PWH560" s="3"/>
      <c r="PWI560" s="578"/>
      <c r="PWJ560" s="3"/>
      <c r="PWK560" s="438"/>
      <c r="PWL560" s="3"/>
      <c r="PWM560" s="578"/>
      <c r="PWN560" s="3"/>
      <c r="PWO560" s="438"/>
      <c r="PWP560" s="3"/>
      <c r="PWQ560" s="578"/>
      <c r="PWR560" s="3"/>
      <c r="PWS560" s="438"/>
      <c r="PWT560" s="3"/>
      <c r="PWU560" s="578"/>
      <c r="PWV560" s="3"/>
      <c r="PWW560" s="438"/>
      <c r="PWX560" s="3"/>
      <c r="PWY560" s="578"/>
      <c r="PWZ560" s="3"/>
      <c r="PXA560" s="438"/>
      <c r="PXB560" s="3"/>
      <c r="PXC560" s="578"/>
      <c r="PXD560" s="3"/>
      <c r="PXE560" s="438"/>
      <c r="PXF560" s="3"/>
      <c r="PXG560" s="578"/>
      <c r="PXH560" s="3"/>
      <c r="PXI560" s="438"/>
      <c r="PXJ560" s="3"/>
      <c r="PXK560" s="578"/>
      <c r="PXL560" s="3"/>
      <c r="PXM560" s="438"/>
      <c r="PXN560" s="3"/>
      <c r="PXO560" s="578"/>
      <c r="PXP560" s="3"/>
      <c r="PXQ560" s="438"/>
      <c r="PXR560" s="3"/>
      <c r="PXS560" s="578"/>
      <c r="PXT560" s="3"/>
      <c r="PXU560" s="438"/>
      <c r="PXV560" s="3"/>
      <c r="PXW560" s="578"/>
      <c r="PXX560" s="3"/>
      <c r="PXY560" s="438"/>
      <c r="PXZ560" s="3"/>
      <c r="PYA560" s="578"/>
      <c r="PYB560" s="3"/>
      <c r="PYC560" s="438"/>
      <c r="PYD560" s="3"/>
      <c r="PYE560" s="578"/>
      <c r="PYF560" s="3"/>
      <c r="PYG560" s="438"/>
      <c r="PYH560" s="3"/>
      <c r="PYI560" s="578"/>
      <c r="PYJ560" s="3"/>
      <c r="PYK560" s="438"/>
      <c r="PYL560" s="3"/>
      <c r="PYM560" s="578"/>
      <c r="PYN560" s="3"/>
      <c r="PYO560" s="438"/>
      <c r="PYP560" s="3"/>
      <c r="PYQ560" s="578"/>
      <c r="PYR560" s="3"/>
      <c r="PYS560" s="438"/>
      <c r="PYT560" s="3"/>
      <c r="PYU560" s="578"/>
      <c r="PYV560" s="3"/>
      <c r="PYW560" s="438"/>
      <c r="PYX560" s="3"/>
      <c r="PYY560" s="578"/>
      <c r="PYZ560" s="3"/>
      <c r="PZA560" s="438"/>
      <c r="PZB560" s="3"/>
      <c r="PZC560" s="578"/>
      <c r="PZD560" s="3"/>
      <c r="PZE560" s="438"/>
      <c r="PZF560" s="3"/>
      <c r="PZG560" s="578"/>
      <c r="PZH560" s="3"/>
      <c r="PZI560" s="438"/>
      <c r="PZJ560" s="3"/>
      <c r="PZK560" s="578"/>
      <c r="PZL560" s="3"/>
      <c r="PZM560" s="438"/>
      <c r="PZN560" s="3"/>
      <c r="PZO560" s="578"/>
      <c r="PZP560" s="3"/>
      <c r="PZQ560" s="438"/>
      <c r="PZR560" s="3"/>
      <c r="PZS560" s="578"/>
      <c r="PZT560" s="3"/>
      <c r="PZU560" s="438"/>
      <c r="PZV560" s="3"/>
      <c r="PZW560" s="578"/>
      <c r="PZX560" s="3"/>
      <c r="PZY560" s="438"/>
      <c r="PZZ560" s="3"/>
      <c r="QAA560" s="578"/>
      <c r="QAB560" s="3"/>
      <c r="QAC560" s="438"/>
      <c r="QAD560" s="3"/>
      <c r="QAE560" s="578"/>
      <c r="QAF560" s="3"/>
      <c r="QAG560" s="438"/>
      <c r="QAH560" s="3"/>
      <c r="QAI560" s="578"/>
      <c r="QAJ560" s="3"/>
      <c r="QAK560" s="438"/>
      <c r="QAL560" s="3"/>
      <c r="QAM560" s="578"/>
      <c r="QAN560" s="3"/>
      <c r="QAO560" s="438"/>
      <c r="QAP560" s="3"/>
      <c r="QAQ560" s="578"/>
      <c r="QAR560" s="3"/>
      <c r="QAS560" s="438"/>
      <c r="QAT560" s="3"/>
      <c r="QAU560" s="578"/>
      <c r="QAV560" s="3"/>
      <c r="QAW560" s="438"/>
      <c r="QAX560" s="3"/>
      <c r="QAY560" s="578"/>
      <c r="QAZ560" s="3"/>
      <c r="QBA560" s="438"/>
      <c r="QBB560" s="3"/>
      <c r="QBC560" s="578"/>
      <c r="QBD560" s="3"/>
      <c r="QBE560" s="438"/>
      <c r="QBF560" s="3"/>
      <c r="QBG560" s="578"/>
      <c r="QBH560" s="3"/>
      <c r="QBI560" s="438"/>
      <c r="QBJ560" s="3"/>
      <c r="QBK560" s="578"/>
      <c r="QBL560" s="3"/>
      <c r="QBM560" s="438"/>
      <c r="QBN560" s="3"/>
      <c r="QBO560" s="578"/>
      <c r="QBP560" s="3"/>
      <c r="QBQ560" s="438"/>
      <c r="QBR560" s="3"/>
      <c r="QBS560" s="578"/>
      <c r="QBT560" s="3"/>
      <c r="QBU560" s="438"/>
      <c r="QBV560" s="3"/>
      <c r="QBW560" s="578"/>
      <c r="QBX560" s="3"/>
      <c r="QBY560" s="438"/>
      <c r="QBZ560" s="3"/>
      <c r="QCA560" s="578"/>
      <c r="QCB560" s="3"/>
      <c r="QCC560" s="438"/>
      <c r="QCD560" s="3"/>
      <c r="QCE560" s="578"/>
      <c r="QCF560" s="3"/>
      <c r="QCG560" s="438"/>
      <c r="QCH560" s="3"/>
      <c r="QCI560" s="578"/>
      <c r="QCJ560" s="3"/>
      <c r="QCK560" s="438"/>
      <c r="QCL560" s="3"/>
      <c r="QCM560" s="578"/>
      <c r="QCN560" s="3"/>
      <c r="QCO560" s="438"/>
      <c r="QCP560" s="3"/>
      <c r="QCQ560" s="578"/>
      <c r="QCR560" s="3"/>
      <c r="QCS560" s="438"/>
      <c r="QCT560" s="3"/>
      <c r="QCU560" s="578"/>
      <c r="QCV560" s="3"/>
      <c r="QCW560" s="438"/>
      <c r="QCX560" s="3"/>
      <c r="QCY560" s="578"/>
      <c r="QCZ560" s="3"/>
      <c r="QDA560" s="438"/>
      <c r="QDB560" s="3"/>
      <c r="QDC560" s="578"/>
      <c r="QDD560" s="3"/>
      <c r="QDE560" s="438"/>
      <c r="QDF560" s="3"/>
      <c r="QDG560" s="578"/>
      <c r="QDH560" s="3"/>
      <c r="QDI560" s="438"/>
      <c r="QDJ560" s="3"/>
      <c r="QDK560" s="578"/>
      <c r="QDL560" s="3"/>
      <c r="QDM560" s="438"/>
      <c r="QDN560" s="3"/>
      <c r="QDO560" s="578"/>
      <c r="QDP560" s="3"/>
      <c r="QDQ560" s="438"/>
      <c r="QDR560" s="3"/>
      <c r="QDS560" s="578"/>
      <c r="QDT560" s="3"/>
      <c r="QDU560" s="438"/>
      <c r="QDV560" s="3"/>
      <c r="QDW560" s="578"/>
      <c r="QDX560" s="3"/>
      <c r="QDY560" s="438"/>
      <c r="QDZ560" s="3"/>
      <c r="QEA560" s="578"/>
      <c r="QEB560" s="3"/>
      <c r="QEC560" s="438"/>
      <c r="QED560" s="3"/>
      <c r="QEE560" s="578"/>
      <c r="QEF560" s="3"/>
      <c r="QEG560" s="438"/>
      <c r="QEH560" s="3"/>
      <c r="QEI560" s="578"/>
      <c r="QEJ560" s="3"/>
      <c r="QEK560" s="438"/>
      <c r="QEL560" s="3"/>
      <c r="QEM560" s="578"/>
      <c r="QEN560" s="3"/>
      <c r="QEO560" s="438"/>
      <c r="QEP560" s="3"/>
      <c r="QEQ560" s="578"/>
      <c r="QER560" s="3"/>
      <c r="QES560" s="438"/>
      <c r="QET560" s="3"/>
      <c r="QEU560" s="578"/>
      <c r="QEV560" s="3"/>
      <c r="QEW560" s="438"/>
      <c r="QEX560" s="3"/>
      <c r="QEY560" s="578"/>
      <c r="QEZ560" s="3"/>
      <c r="QFA560" s="438"/>
      <c r="QFB560" s="3"/>
      <c r="QFC560" s="578"/>
      <c r="QFD560" s="3"/>
      <c r="QFE560" s="438"/>
      <c r="QFF560" s="3"/>
      <c r="QFG560" s="578"/>
      <c r="QFH560" s="3"/>
      <c r="QFI560" s="438"/>
      <c r="QFJ560" s="3"/>
      <c r="QFK560" s="578"/>
      <c r="QFL560" s="3"/>
      <c r="QFM560" s="438"/>
      <c r="QFN560" s="3"/>
      <c r="QFO560" s="578"/>
      <c r="QFP560" s="3"/>
      <c r="QFQ560" s="438"/>
      <c r="QFR560" s="3"/>
      <c r="QFS560" s="578"/>
      <c r="QFT560" s="3"/>
      <c r="QFU560" s="438"/>
      <c r="QFV560" s="3"/>
      <c r="QFW560" s="578"/>
      <c r="QFX560" s="3"/>
      <c r="QFY560" s="438"/>
      <c r="QFZ560" s="3"/>
      <c r="QGA560" s="578"/>
      <c r="QGB560" s="3"/>
      <c r="QGC560" s="438"/>
      <c r="QGD560" s="3"/>
      <c r="QGE560" s="578"/>
      <c r="QGF560" s="3"/>
      <c r="QGG560" s="438"/>
      <c r="QGH560" s="3"/>
      <c r="QGI560" s="578"/>
      <c r="QGJ560" s="3"/>
      <c r="QGK560" s="438"/>
      <c r="QGL560" s="3"/>
      <c r="QGM560" s="578"/>
      <c r="QGN560" s="3"/>
      <c r="QGO560" s="438"/>
      <c r="QGP560" s="3"/>
      <c r="QGQ560" s="578"/>
      <c r="QGR560" s="3"/>
      <c r="QGS560" s="438"/>
      <c r="QGT560" s="3"/>
      <c r="QGU560" s="578"/>
      <c r="QGV560" s="3"/>
      <c r="QGW560" s="438"/>
      <c r="QGX560" s="3"/>
      <c r="QGY560" s="578"/>
      <c r="QGZ560" s="3"/>
      <c r="QHA560" s="438"/>
      <c r="QHB560" s="3"/>
      <c r="QHC560" s="578"/>
      <c r="QHD560" s="3"/>
      <c r="QHE560" s="438"/>
      <c r="QHF560" s="3"/>
      <c r="QHG560" s="578"/>
      <c r="QHH560" s="3"/>
      <c r="QHI560" s="438"/>
      <c r="QHJ560" s="3"/>
      <c r="QHK560" s="578"/>
      <c r="QHL560" s="3"/>
      <c r="QHM560" s="438"/>
      <c r="QHN560" s="3"/>
      <c r="QHO560" s="578"/>
      <c r="QHP560" s="3"/>
      <c r="QHQ560" s="438"/>
      <c r="QHR560" s="3"/>
      <c r="QHS560" s="578"/>
      <c r="QHT560" s="3"/>
      <c r="QHU560" s="438"/>
      <c r="QHV560" s="3"/>
      <c r="QHW560" s="578"/>
      <c r="QHX560" s="3"/>
      <c r="QHY560" s="438"/>
      <c r="QHZ560" s="3"/>
      <c r="QIA560" s="578"/>
      <c r="QIB560" s="3"/>
      <c r="QIC560" s="438"/>
      <c r="QID560" s="3"/>
      <c r="QIE560" s="578"/>
      <c r="QIF560" s="3"/>
      <c r="QIG560" s="438"/>
      <c r="QIH560" s="3"/>
      <c r="QII560" s="578"/>
      <c r="QIJ560" s="3"/>
      <c r="QIK560" s="438"/>
      <c r="QIL560" s="3"/>
      <c r="QIM560" s="578"/>
      <c r="QIN560" s="3"/>
      <c r="QIO560" s="438"/>
      <c r="QIP560" s="3"/>
      <c r="QIQ560" s="578"/>
      <c r="QIR560" s="3"/>
      <c r="QIS560" s="438"/>
      <c r="QIT560" s="3"/>
      <c r="QIU560" s="578"/>
      <c r="QIV560" s="3"/>
      <c r="QIW560" s="438"/>
      <c r="QIX560" s="3"/>
      <c r="QIY560" s="578"/>
      <c r="QIZ560" s="3"/>
      <c r="QJA560" s="438"/>
      <c r="QJB560" s="3"/>
      <c r="QJC560" s="578"/>
      <c r="QJD560" s="3"/>
      <c r="QJE560" s="438"/>
      <c r="QJF560" s="3"/>
      <c r="QJG560" s="578"/>
      <c r="QJH560" s="3"/>
      <c r="QJI560" s="438"/>
      <c r="QJJ560" s="3"/>
      <c r="QJK560" s="578"/>
      <c r="QJL560" s="3"/>
      <c r="QJM560" s="438"/>
      <c r="QJN560" s="3"/>
      <c r="QJO560" s="578"/>
      <c r="QJP560" s="3"/>
      <c r="QJQ560" s="438"/>
      <c r="QJR560" s="3"/>
      <c r="QJS560" s="578"/>
      <c r="QJT560" s="3"/>
      <c r="QJU560" s="438"/>
      <c r="QJV560" s="3"/>
      <c r="QJW560" s="578"/>
      <c r="QJX560" s="3"/>
      <c r="QJY560" s="438"/>
      <c r="QJZ560" s="3"/>
      <c r="QKA560" s="578"/>
      <c r="QKB560" s="3"/>
      <c r="QKC560" s="438"/>
      <c r="QKD560" s="3"/>
      <c r="QKE560" s="578"/>
      <c r="QKF560" s="3"/>
      <c r="QKG560" s="438"/>
      <c r="QKH560" s="3"/>
      <c r="QKI560" s="578"/>
      <c r="QKJ560" s="3"/>
      <c r="QKK560" s="438"/>
      <c r="QKL560" s="3"/>
      <c r="QKM560" s="578"/>
      <c r="QKN560" s="3"/>
      <c r="QKO560" s="438"/>
      <c r="QKP560" s="3"/>
      <c r="QKQ560" s="578"/>
      <c r="QKR560" s="3"/>
      <c r="QKS560" s="438"/>
      <c r="QKT560" s="3"/>
      <c r="QKU560" s="578"/>
      <c r="QKV560" s="3"/>
      <c r="QKW560" s="438"/>
      <c r="QKX560" s="3"/>
      <c r="QKY560" s="578"/>
      <c r="QKZ560" s="3"/>
      <c r="QLA560" s="438"/>
      <c r="QLB560" s="3"/>
      <c r="QLC560" s="578"/>
      <c r="QLD560" s="3"/>
      <c r="QLE560" s="438"/>
      <c r="QLF560" s="3"/>
      <c r="QLG560" s="578"/>
      <c r="QLH560" s="3"/>
      <c r="QLI560" s="438"/>
      <c r="QLJ560" s="3"/>
      <c r="QLK560" s="578"/>
      <c r="QLL560" s="3"/>
      <c r="QLM560" s="438"/>
      <c r="QLN560" s="3"/>
      <c r="QLO560" s="578"/>
      <c r="QLP560" s="3"/>
      <c r="QLQ560" s="438"/>
      <c r="QLR560" s="3"/>
      <c r="QLS560" s="578"/>
      <c r="QLT560" s="3"/>
      <c r="QLU560" s="438"/>
      <c r="QLV560" s="3"/>
      <c r="QLW560" s="578"/>
      <c r="QLX560" s="3"/>
      <c r="QLY560" s="438"/>
      <c r="QLZ560" s="3"/>
      <c r="QMA560" s="578"/>
      <c r="QMB560" s="3"/>
      <c r="QMC560" s="438"/>
      <c r="QMD560" s="3"/>
      <c r="QME560" s="578"/>
      <c r="QMF560" s="3"/>
      <c r="QMG560" s="438"/>
      <c r="QMH560" s="3"/>
      <c r="QMI560" s="578"/>
      <c r="QMJ560" s="3"/>
      <c r="QMK560" s="438"/>
      <c r="QML560" s="3"/>
      <c r="QMM560" s="578"/>
      <c r="QMN560" s="3"/>
      <c r="QMO560" s="438"/>
      <c r="QMP560" s="3"/>
      <c r="QMQ560" s="578"/>
      <c r="QMR560" s="3"/>
      <c r="QMS560" s="438"/>
      <c r="QMT560" s="3"/>
      <c r="QMU560" s="578"/>
      <c r="QMV560" s="3"/>
      <c r="QMW560" s="438"/>
      <c r="QMX560" s="3"/>
      <c r="QMY560" s="578"/>
      <c r="QMZ560" s="3"/>
      <c r="QNA560" s="438"/>
      <c r="QNB560" s="3"/>
      <c r="QNC560" s="578"/>
      <c r="QND560" s="3"/>
      <c r="QNE560" s="438"/>
      <c r="QNF560" s="3"/>
      <c r="QNG560" s="578"/>
      <c r="QNH560" s="3"/>
      <c r="QNI560" s="438"/>
      <c r="QNJ560" s="3"/>
      <c r="QNK560" s="578"/>
      <c r="QNL560" s="3"/>
      <c r="QNM560" s="438"/>
      <c r="QNN560" s="3"/>
      <c r="QNO560" s="578"/>
      <c r="QNP560" s="3"/>
      <c r="QNQ560" s="438"/>
      <c r="QNR560" s="3"/>
      <c r="QNS560" s="578"/>
      <c r="QNT560" s="3"/>
      <c r="QNU560" s="438"/>
      <c r="QNV560" s="3"/>
      <c r="QNW560" s="578"/>
      <c r="QNX560" s="3"/>
      <c r="QNY560" s="438"/>
      <c r="QNZ560" s="3"/>
      <c r="QOA560" s="578"/>
      <c r="QOB560" s="3"/>
      <c r="QOC560" s="438"/>
      <c r="QOD560" s="3"/>
      <c r="QOE560" s="578"/>
      <c r="QOF560" s="3"/>
      <c r="QOG560" s="438"/>
      <c r="QOH560" s="3"/>
      <c r="QOI560" s="578"/>
      <c r="QOJ560" s="3"/>
      <c r="QOK560" s="438"/>
      <c r="QOL560" s="3"/>
      <c r="QOM560" s="578"/>
      <c r="QON560" s="3"/>
      <c r="QOO560" s="438"/>
      <c r="QOP560" s="3"/>
      <c r="QOQ560" s="578"/>
      <c r="QOR560" s="3"/>
      <c r="QOS560" s="438"/>
      <c r="QOT560" s="3"/>
      <c r="QOU560" s="578"/>
      <c r="QOV560" s="3"/>
      <c r="QOW560" s="438"/>
      <c r="QOX560" s="3"/>
      <c r="QOY560" s="578"/>
      <c r="QOZ560" s="3"/>
      <c r="QPA560" s="438"/>
      <c r="QPB560" s="3"/>
      <c r="QPC560" s="578"/>
      <c r="QPD560" s="3"/>
      <c r="QPE560" s="438"/>
      <c r="QPF560" s="3"/>
      <c r="QPG560" s="578"/>
      <c r="QPH560" s="3"/>
      <c r="QPI560" s="438"/>
      <c r="QPJ560" s="3"/>
      <c r="QPK560" s="578"/>
      <c r="QPL560" s="3"/>
      <c r="QPM560" s="438"/>
      <c r="QPN560" s="3"/>
      <c r="QPO560" s="578"/>
      <c r="QPP560" s="3"/>
      <c r="QPQ560" s="438"/>
      <c r="QPR560" s="3"/>
      <c r="QPS560" s="578"/>
      <c r="QPT560" s="3"/>
      <c r="QPU560" s="438"/>
      <c r="QPV560" s="3"/>
      <c r="QPW560" s="578"/>
      <c r="QPX560" s="3"/>
      <c r="QPY560" s="438"/>
      <c r="QPZ560" s="3"/>
      <c r="QQA560" s="578"/>
      <c r="QQB560" s="3"/>
      <c r="QQC560" s="438"/>
      <c r="QQD560" s="3"/>
      <c r="QQE560" s="578"/>
      <c r="QQF560" s="3"/>
      <c r="QQG560" s="438"/>
      <c r="QQH560" s="3"/>
      <c r="QQI560" s="578"/>
      <c r="QQJ560" s="3"/>
      <c r="QQK560" s="438"/>
      <c r="QQL560" s="3"/>
      <c r="QQM560" s="578"/>
      <c r="QQN560" s="3"/>
      <c r="QQO560" s="438"/>
      <c r="QQP560" s="3"/>
      <c r="QQQ560" s="578"/>
      <c r="QQR560" s="3"/>
      <c r="QQS560" s="438"/>
      <c r="QQT560" s="3"/>
      <c r="QQU560" s="578"/>
      <c r="QQV560" s="3"/>
      <c r="QQW560" s="438"/>
      <c r="QQX560" s="3"/>
      <c r="QQY560" s="578"/>
      <c r="QQZ560" s="3"/>
      <c r="QRA560" s="438"/>
      <c r="QRB560" s="3"/>
      <c r="QRC560" s="578"/>
      <c r="QRD560" s="3"/>
      <c r="QRE560" s="438"/>
      <c r="QRF560" s="3"/>
      <c r="QRG560" s="578"/>
      <c r="QRH560" s="3"/>
      <c r="QRI560" s="438"/>
      <c r="QRJ560" s="3"/>
      <c r="QRK560" s="578"/>
      <c r="QRL560" s="3"/>
      <c r="QRM560" s="438"/>
      <c r="QRN560" s="3"/>
      <c r="QRO560" s="578"/>
      <c r="QRP560" s="3"/>
      <c r="QRQ560" s="438"/>
      <c r="QRR560" s="3"/>
      <c r="QRS560" s="578"/>
      <c r="QRT560" s="3"/>
      <c r="QRU560" s="438"/>
      <c r="QRV560" s="3"/>
      <c r="QRW560" s="578"/>
      <c r="QRX560" s="3"/>
      <c r="QRY560" s="438"/>
      <c r="QRZ560" s="3"/>
      <c r="QSA560" s="578"/>
      <c r="QSB560" s="3"/>
      <c r="QSC560" s="438"/>
      <c r="QSD560" s="3"/>
      <c r="QSE560" s="578"/>
      <c r="QSF560" s="3"/>
      <c r="QSG560" s="438"/>
      <c r="QSH560" s="3"/>
      <c r="QSI560" s="578"/>
      <c r="QSJ560" s="3"/>
      <c r="QSK560" s="438"/>
      <c r="QSL560" s="3"/>
      <c r="QSM560" s="578"/>
      <c r="QSN560" s="3"/>
      <c r="QSO560" s="438"/>
      <c r="QSP560" s="3"/>
      <c r="QSQ560" s="578"/>
      <c r="QSR560" s="3"/>
      <c r="QSS560" s="438"/>
      <c r="QST560" s="3"/>
      <c r="QSU560" s="578"/>
      <c r="QSV560" s="3"/>
      <c r="QSW560" s="438"/>
      <c r="QSX560" s="3"/>
      <c r="QSY560" s="578"/>
      <c r="QSZ560" s="3"/>
      <c r="QTA560" s="438"/>
      <c r="QTB560" s="3"/>
      <c r="QTC560" s="578"/>
      <c r="QTD560" s="3"/>
      <c r="QTE560" s="438"/>
      <c r="QTF560" s="3"/>
      <c r="QTG560" s="578"/>
      <c r="QTH560" s="3"/>
      <c r="QTI560" s="438"/>
      <c r="QTJ560" s="3"/>
      <c r="QTK560" s="578"/>
      <c r="QTL560" s="3"/>
      <c r="QTM560" s="438"/>
      <c r="QTN560" s="3"/>
      <c r="QTO560" s="578"/>
      <c r="QTP560" s="3"/>
      <c r="QTQ560" s="438"/>
      <c r="QTR560" s="3"/>
      <c r="QTS560" s="578"/>
      <c r="QTT560" s="3"/>
      <c r="QTU560" s="438"/>
      <c r="QTV560" s="3"/>
      <c r="QTW560" s="578"/>
      <c r="QTX560" s="3"/>
      <c r="QTY560" s="438"/>
      <c r="QTZ560" s="3"/>
      <c r="QUA560" s="578"/>
      <c r="QUB560" s="3"/>
      <c r="QUC560" s="438"/>
      <c r="QUD560" s="3"/>
      <c r="QUE560" s="578"/>
      <c r="QUF560" s="3"/>
      <c r="QUG560" s="438"/>
      <c r="QUH560" s="3"/>
      <c r="QUI560" s="578"/>
      <c r="QUJ560" s="3"/>
      <c r="QUK560" s="438"/>
      <c r="QUL560" s="3"/>
      <c r="QUM560" s="578"/>
      <c r="QUN560" s="3"/>
      <c r="QUO560" s="438"/>
      <c r="QUP560" s="3"/>
      <c r="QUQ560" s="578"/>
      <c r="QUR560" s="3"/>
      <c r="QUS560" s="438"/>
      <c r="QUT560" s="3"/>
      <c r="QUU560" s="578"/>
      <c r="QUV560" s="3"/>
      <c r="QUW560" s="438"/>
      <c r="QUX560" s="3"/>
      <c r="QUY560" s="578"/>
      <c r="QUZ560" s="3"/>
      <c r="QVA560" s="438"/>
      <c r="QVB560" s="3"/>
      <c r="QVC560" s="578"/>
      <c r="QVD560" s="3"/>
      <c r="QVE560" s="438"/>
      <c r="QVF560" s="3"/>
      <c r="QVG560" s="578"/>
      <c r="QVH560" s="3"/>
      <c r="QVI560" s="438"/>
      <c r="QVJ560" s="3"/>
      <c r="QVK560" s="578"/>
      <c r="QVL560" s="3"/>
      <c r="QVM560" s="438"/>
      <c r="QVN560" s="3"/>
      <c r="QVO560" s="578"/>
      <c r="QVP560" s="3"/>
      <c r="QVQ560" s="438"/>
      <c r="QVR560" s="3"/>
      <c r="QVS560" s="578"/>
      <c r="QVT560" s="3"/>
      <c r="QVU560" s="438"/>
      <c r="QVV560" s="3"/>
      <c r="QVW560" s="578"/>
      <c r="QVX560" s="3"/>
      <c r="QVY560" s="438"/>
      <c r="QVZ560" s="3"/>
      <c r="QWA560" s="578"/>
      <c r="QWB560" s="3"/>
      <c r="QWC560" s="438"/>
      <c r="QWD560" s="3"/>
      <c r="QWE560" s="578"/>
      <c r="QWF560" s="3"/>
      <c r="QWG560" s="438"/>
      <c r="QWH560" s="3"/>
      <c r="QWI560" s="578"/>
      <c r="QWJ560" s="3"/>
      <c r="QWK560" s="438"/>
      <c r="QWL560" s="3"/>
      <c r="QWM560" s="578"/>
      <c r="QWN560" s="3"/>
      <c r="QWO560" s="438"/>
      <c r="QWP560" s="3"/>
      <c r="QWQ560" s="578"/>
      <c r="QWR560" s="3"/>
      <c r="QWS560" s="438"/>
      <c r="QWT560" s="3"/>
      <c r="QWU560" s="578"/>
      <c r="QWV560" s="3"/>
      <c r="QWW560" s="438"/>
      <c r="QWX560" s="3"/>
      <c r="QWY560" s="578"/>
      <c r="QWZ560" s="3"/>
      <c r="QXA560" s="438"/>
      <c r="QXB560" s="3"/>
      <c r="QXC560" s="578"/>
      <c r="QXD560" s="3"/>
      <c r="QXE560" s="438"/>
      <c r="QXF560" s="3"/>
      <c r="QXG560" s="578"/>
      <c r="QXH560" s="3"/>
      <c r="QXI560" s="438"/>
      <c r="QXJ560" s="3"/>
      <c r="QXK560" s="578"/>
      <c r="QXL560" s="3"/>
      <c r="QXM560" s="438"/>
      <c r="QXN560" s="3"/>
      <c r="QXO560" s="578"/>
      <c r="QXP560" s="3"/>
      <c r="QXQ560" s="438"/>
      <c r="QXR560" s="3"/>
      <c r="QXS560" s="578"/>
      <c r="QXT560" s="3"/>
      <c r="QXU560" s="438"/>
      <c r="QXV560" s="3"/>
      <c r="QXW560" s="578"/>
      <c r="QXX560" s="3"/>
      <c r="QXY560" s="438"/>
      <c r="QXZ560" s="3"/>
      <c r="QYA560" s="578"/>
      <c r="QYB560" s="3"/>
      <c r="QYC560" s="438"/>
      <c r="QYD560" s="3"/>
      <c r="QYE560" s="578"/>
      <c r="QYF560" s="3"/>
      <c r="QYG560" s="438"/>
      <c r="QYH560" s="3"/>
      <c r="QYI560" s="578"/>
      <c r="QYJ560" s="3"/>
      <c r="QYK560" s="438"/>
      <c r="QYL560" s="3"/>
      <c r="QYM560" s="578"/>
      <c r="QYN560" s="3"/>
      <c r="QYO560" s="438"/>
      <c r="QYP560" s="3"/>
      <c r="QYQ560" s="578"/>
      <c r="QYR560" s="3"/>
      <c r="QYS560" s="438"/>
      <c r="QYT560" s="3"/>
      <c r="QYU560" s="578"/>
      <c r="QYV560" s="3"/>
      <c r="QYW560" s="438"/>
      <c r="QYX560" s="3"/>
      <c r="QYY560" s="578"/>
      <c r="QYZ560" s="3"/>
      <c r="QZA560" s="438"/>
      <c r="QZB560" s="3"/>
      <c r="QZC560" s="578"/>
      <c r="QZD560" s="3"/>
      <c r="QZE560" s="438"/>
      <c r="QZF560" s="3"/>
      <c r="QZG560" s="578"/>
      <c r="QZH560" s="3"/>
      <c r="QZI560" s="438"/>
      <c r="QZJ560" s="3"/>
      <c r="QZK560" s="578"/>
      <c r="QZL560" s="3"/>
      <c r="QZM560" s="438"/>
      <c r="QZN560" s="3"/>
      <c r="QZO560" s="578"/>
      <c r="QZP560" s="3"/>
      <c r="QZQ560" s="438"/>
      <c r="QZR560" s="3"/>
      <c r="QZS560" s="578"/>
      <c r="QZT560" s="3"/>
      <c r="QZU560" s="438"/>
      <c r="QZV560" s="3"/>
      <c r="QZW560" s="578"/>
      <c r="QZX560" s="3"/>
      <c r="QZY560" s="438"/>
      <c r="QZZ560" s="3"/>
      <c r="RAA560" s="578"/>
      <c r="RAB560" s="3"/>
      <c r="RAC560" s="438"/>
      <c r="RAD560" s="3"/>
      <c r="RAE560" s="578"/>
      <c r="RAF560" s="3"/>
      <c r="RAG560" s="438"/>
      <c r="RAH560" s="3"/>
      <c r="RAI560" s="578"/>
      <c r="RAJ560" s="3"/>
      <c r="RAK560" s="438"/>
      <c r="RAL560" s="3"/>
      <c r="RAM560" s="578"/>
      <c r="RAN560" s="3"/>
      <c r="RAO560" s="438"/>
      <c r="RAP560" s="3"/>
      <c r="RAQ560" s="578"/>
      <c r="RAR560" s="3"/>
      <c r="RAS560" s="438"/>
      <c r="RAT560" s="3"/>
      <c r="RAU560" s="578"/>
      <c r="RAV560" s="3"/>
      <c r="RAW560" s="438"/>
      <c r="RAX560" s="3"/>
      <c r="RAY560" s="578"/>
      <c r="RAZ560" s="3"/>
      <c r="RBA560" s="438"/>
      <c r="RBB560" s="3"/>
      <c r="RBC560" s="578"/>
      <c r="RBD560" s="3"/>
      <c r="RBE560" s="438"/>
      <c r="RBF560" s="3"/>
      <c r="RBG560" s="578"/>
      <c r="RBH560" s="3"/>
      <c r="RBI560" s="438"/>
      <c r="RBJ560" s="3"/>
      <c r="RBK560" s="578"/>
      <c r="RBL560" s="3"/>
      <c r="RBM560" s="438"/>
      <c r="RBN560" s="3"/>
      <c r="RBO560" s="578"/>
      <c r="RBP560" s="3"/>
      <c r="RBQ560" s="438"/>
      <c r="RBR560" s="3"/>
      <c r="RBS560" s="578"/>
      <c r="RBT560" s="3"/>
      <c r="RBU560" s="438"/>
      <c r="RBV560" s="3"/>
      <c r="RBW560" s="578"/>
      <c r="RBX560" s="3"/>
      <c r="RBY560" s="438"/>
      <c r="RBZ560" s="3"/>
      <c r="RCA560" s="578"/>
      <c r="RCB560" s="3"/>
      <c r="RCC560" s="438"/>
      <c r="RCD560" s="3"/>
      <c r="RCE560" s="578"/>
      <c r="RCF560" s="3"/>
      <c r="RCG560" s="438"/>
      <c r="RCH560" s="3"/>
      <c r="RCI560" s="578"/>
      <c r="RCJ560" s="3"/>
      <c r="RCK560" s="438"/>
      <c r="RCL560" s="3"/>
      <c r="RCM560" s="578"/>
      <c r="RCN560" s="3"/>
      <c r="RCO560" s="438"/>
      <c r="RCP560" s="3"/>
      <c r="RCQ560" s="578"/>
      <c r="RCR560" s="3"/>
      <c r="RCS560" s="438"/>
      <c r="RCT560" s="3"/>
      <c r="RCU560" s="578"/>
      <c r="RCV560" s="3"/>
      <c r="RCW560" s="438"/>
      <c r="RCX560" s="3"/>
      <c r="RCY560" s="578"/>
      <c r="RCZ560" s="3"/>
      <c r="RDA560" s="438"/>
      <c r="RDB560" s="3"/>
      <c r="RDC560" s="578"/>
      <c r="RDD560" s="3"/>
      <c r="RDE560" s="438"/>
      <c r="RDF560" s="3"/>
      <c r="RDG560" s="578"/>
      <c r="RDH560" s="3"/>
      <c r="RDI560" s="438"/>
      <c r="RDJ560" s="3"/>
      <c r="RDK560" s="578"/>
      <c r="RDL560" s="3"/>
      <c r="RDM560" s="438"/>
      <c r="RDN560" s="3"/>
      <c r="RDO560" s="578"/>
      <c r="RDP560" s="3"/>
      <c r="RDQ560" s="438"/>
      <c r="RDR560" s="3"/>
      <c r="RDS560" s="578"/>
      <c r="RDT560" s="3"/>
      <c r="RDU560" s="438"/>
      <c r="RDV560" s="3"/>
      <c r="RDW560" s="578"/>
      <c r="RDX560" s="3"/>
      <c r="RDY560" s="438"/>
      <c r="RDZ560" s="3"/>
      <c r="REA560" s="578"/>
      <c r="REB560" s="3"/>
      <c r="REC560" s="438"/>
      <c r="RED560" s="3"/>
      <c r="REE560" s="578"/>
      <c r="REF560" s="3"/>
      <c r="REG560" s="438"/>
      <c r="REH560" s="3"/>
      <c r="REI560" s="578"/>
      <c r="REJ560" s="3"/>
      <c r="REK560" s="438"/>
      <c r="REL560" s="3"/>
      <c r="REM560" s="578"/>
      <c r="REN560" s="3"/>
      <c r="REO560" s="438"/>
      <c r="REP560" s="3"/>
      <c r="REQ560" s="578"/>
      <c r="RER560" s="3"/>
      <c r="RES560" s="438"/>
      <c r="RET560" s="3"/>
      <c r="REU560" s="578"/>
      <c r="REV560" s="3"/>
      <c r="REW560" s="438"/>
      <c r="REX560" s="3"/>
      <c r="REY560" s="578"/>
      <c r="REZ560" s="3"/>
      <c r="RFA560" s="438"/>
      <c r="RFB560" s="3"/>
      <c r="RFC560" s="578"/>
      <c r="RFD560" s="3"/>
      <c r="RFE560" s="438"/>
      <c r="RFF560" s="3"/>
      <c r="RFG560" s="578"/>
      <c r="RFH560" s="3"/>
      <c r="RFI560" s="438"/>
      <c r="RFJ560" s="3"/>
      <c r="RFK560" s="578"/>
      <c r="RFL560" s="3"/>
      <c r="RFM560" s="438"/>
      <c r="RFN560" s="3"/>
      <c r="RFO560" s="578"/>
      <c r="RFP560" s="3"/>
      <c r="RFQ560" s="438"/>
      <c r="RFR560" s="3"/>
      <c r="RFS560" s="578"/>
      <c r="RFT560" s="3"/>
      <c r="RFU560" s="438"/>
      <c r="RFV560" s="3"/>
      <c r="RFW560" s="578"/>
      <c r="RFX560" s="3"/>
      <c r="RFY560" s="438"/>
      <c r="RFZ560" s="3"/>
      <c r="RGA560" s="578"/>
      <c r="RGB560" s="3"/>
      <c r="RGC560" s="438"/>
      <c r="RGD560" s="3"/>
      <c r="RGE560" s="578"/>
      <c r="RGF560" s="3"/>
      <c r="RGG560" s="438"/>
      <c r="RGH560" s="3"/>
      <c r="RGI560" s="578"/>
      <c r="RGJ560" s="3"/>
      <c r="RGK560" s="438"/>
      <c r="RGL560" s="3"/>
      <c r="RGM560" s="578"/>
      <c r="RGN560" s="3"/>
      <c r="RGO560" s="438"/>
      <c r="RGP560" s="3"/>
      <c r="RGQ560" s="578"/>
      <c r="RGR560" s="3"/>
      <c r="RGS560" s="438"/>
      <c r="RGT560" s="3"/>
      <c r="RGU560" s="578"/>
      <c r="RGV560" s="3"/>
      <c r="RGW560" s="438"/>
      <c r="RGX560" s="3"/>
      <c r="RGY560" s="578"/>
      <c r="RGZ560" s="3"/>
      <c r="RHA560" s="438"/>
      <c r="RHB560" s="3"/>
      <c r="RHC560" s="578"/>
      <c r="RHD560" s="3"/>
      <c r="RHE560" s="438"/>
      <c r="RHF560" s="3"/>
      <c r="RHG560" s="578"/>
      <c r="RHH560" s="3"/>
      <c r="RHI560" s="438"/>
      <c r="RHJ560" s="3"/>
      <c r="RHK560" s="578"/>
      <c r="RHL560" s="3"/>
      <c r="RHM560" s="438"/>
      <c r="RHN560" s="3"/>
      <c r="RHO560" s="578"/>
      <c r="RHP560" s="3"/>
      <c r="RHQ560" s="438"/>
      <c r="RHR560" s="3"/>
      <c r="RHS560" s="578"/>
      <c r="RHT560" s="3"/>
      <c r="RHU560" s="438"/>
      <c r="RHV560" s="3"/>
      <c r="RHW560" s="578"/>
      <c r="RHX560" s="3"/>
      <c r="RHY560" s="438"/>
      <c r="RHZ560" s="3"/>
      <c r="RIA560" s="578"/>
      <c r="RIB560" s="3"/>
      <c r="RIC560" s="438"/>
      <c r="RID560" s="3"/>
      <c r="RIE560" s="578"/>
      <c r="RIF560" s="3"/>
      <c r="RIG560" s="438"/>
      <c r="RIH560" s="3"/>
      <c r="RII560" s="578"/>
      <c r="RIJ560" s="3"/>
      <c r="RIK560" s="438"/>
      <c r="RIL560" s="3"/>
      <c r="RIM560" s="578"/>
      <c r="RIN560" s="3"/>
      <c r="RIO560" s="438"/>
      <c r="RIP560" s="3"/>
      <c r="RIQ560" s="578"/>
      <c r="RIR560" s="3"/>
      <c r="RIS560" s="438"/>
      <c r="RIT560" s="3"/>
      <c r="RIU560" s="578"/>
      <c r="RIV560" s="3"/>
      <c r="RIW560" s="438"/>
      <c r="RIX560" s="3"/>
      <c r="RIY560" s="578"/>
      <c r="RIZ560" s="3"/>
      <c r="RJA560" s="438"/>
      <c r="RJB560" s="3"/>
      <c r="RJC560" s="578"/>
      <c r="RJD560" s="3"/>
      <c r="RJE560" s="438"/>
      <c r="RJF560" s="3"/>
      <c r="RJG560" s="578"/>
      <c r="RJH560" s="3"/>
      <c r="RJI560" s="438"/>
      <c r="RJJ560" s="3"/>
      <c r="RJK560" s="578"/>
      <c r="RJL560" s="3"/>
      <c r="RJM560" s="438"/>
      <c r="RJN560" s="3"/>
      <c r="RJO560" s="578"/>
      <c r="RJP560" s="3"/>
      <c r="RJQ560" s="438"/>
      <c r="RJR560" s="3"/>
      <c r="RJS560" s="578"/>
      <c r="RJT560" s="3"/>
      <c r="RJU560" s="438"/>
      <c r="RJV560" s="3"/>
      <c r="RJW560" s="578"/>
      <c r="RJX560" s="3"/>
      <c r="RJY560" s="438"/>
      <c r="RJZ560" s="3"/>
      <c r="RKA560" s="578"/>
      <c r="RKB560" s="3"/>
      <c r="RKC560" s="438"/>
      <c r="RKD560" s="3"/>
      <c r="RKE560" s="578"/>
      <c r="RKF560" s="3"/>
      <c r="RKG560" s="438"/>
      <c r="RKH560" s="3"/>
      <c r="RKI560" s="578"/>
      <c r="RKJ560" s="3"/>
      <c r="RKK560" s="438"/>
      <c r="RKL560" s="3"/>
      <c r="RKM560" s="578"/>
      <c r="RKN560" s="3"/>
      <c r="RKO560" s="438"/>
      <c r="RKP560" s="3"/>
      <c r="RKQ560" s="578"/>
      <c r="RKR560" s="3"/>
      <c r="RKS560" s="438"/>
      <c r="RKT560" s="3"/>
      <c r="RKU560" s="578"/>
      <c r="RKV560" s="3"/>
      <c r="RKW560" s="438"/>
      <c r="RKX560" s="3"/>
      <c r="RKY560" s="578"/>
      <c r="RKZ560" s="3"/>
      <c r="RLA560" s="438"/>
      <c r="RLB560" s="3"/>
      <c r="RLC560" s="578"/>
      <c r="RLD560" s="3"/>
      <c r="RLE560" s="438"/>
      <c r="RLF560" s="3"/>
      <c r="RLG560" s="578"/>
      <c r="RLH560" s="3"/>
      <c r="RLI560" s="438"/>
      <c r="RLJ560" s="3"/>
      <c r="RLK560" s="578"/>
      <c r="RLL560" s="3"/>
      <c r="RLM560" s="438"/>
      <c r="RLN560" s="3"/>
      <c r="RLO560" s="578"/>
      <c r="RLP560" s="3"/>
      <c r="RLQ560" s="438"/>
      <c r="RLR560" s="3"/>
      <c r="RLS560" s="578"/>
      <c r="RLT560" s="3"/>
      <c r="RLU560" s="438"/>
      <c r="RLV560" s="3"/>
      <c r="RLW560" s="578"/>
      <c r="RLX560" s="3"/>
      <c r="RLY560" s="438"/>
      <c r="RLZ560" s="3"/>
      <c r="RMA560" s="578"/>
      <c r="RMB560" s="3"/>
      <c r="RMC560" s="438"/>
      <c r="RMD560" s="3"/>
      <c r="RME560" s="578"/>
      <c r="RMF560" s="3"/>
      <c r="RMG560" s="438"/>
      <c r="RMH560" s="3"/>
      <c r="RMI560" s="578"/>
      <c r="RMJ560" s="3"/>
      <c r="RMK560" s="438"/>
      <c r="RML560" s="3"/>
      <c r="RMM560" s="578"/>
      <c r="RMN560" s="3"/>
      <c r="RMO560" s="438"/>
      <c r="RMP560" s="3"/>
      <c r="RMQ560" s="578"/>
      <c r="RMR560" s="3"/>
      <c r="RMS560" s="438"/>
      <c r="RMT560" s="3"/>
      <c r="RMU560" s="578"/>
      <c r="RMV560" s="3"/>
      <c r="RMW560" s="438"/>
      <c r="RMX560" s="3"/>
      <c r="RMY560" s="578"/>
      <c r="RMZ560" s="3"/>
      <c r="RNA560" s="438"/>
      <c r="RNB560" s="3"/>
      <c r="RNC560" s="578"/>
      <c r="RND560" s="3"/>
      <c r="RNE560" s="438"/>
      <c r="RNF560" s="3"/>
      <c r="RNG560" s="578"/>
      <c r="RNH560" s="3"/>
      <c r="RNI560" s="438"/>
      <c r="RNJ560" s="3"/>
      <c r="RNK560" s="578"/>
      <c r="RNL560" s="3"/>
      <c r="RNM560" s="438"/>
      <c r="RNN560" s="3"/>
      <c r="RNO560" s="578"/>
      <c r="RNP560" s="3"/>
      <c r="RNQ560" s="438"/>
      <c r="RNR560" s="3"/>
      <c r="RNS560" s="578"/>
      <c r="RNT560" s="3"/>
      <c r="RNU560" s="438"/>
      <c r="RNV560" s="3"/>
      <c r="RNW560" s="578"/>
      <c r="RNX560" s="3"/>
      <c r="RNY560" s="438"/>
      <c r="RNZ560" s="3"/>
      <c r="ROA560" s="578"/>
      <c r="ROB560" s="3"/>
      <c r="ROC560" s="438"/>
      <c r="ROD560" s="3"/>
      <c r="ROE560" s="578"/>
      <c r="ROF560" s="3"/>
      <c r="ROG560" s="438"/>
      <c r="ROH560" s="3"/>
      <c r="ROI560" s="578"/>
      <c r="ROJ560" s="3"/>
      <c r="ROK560" s="438"/>
      <c r="ROL560" s="3"/>
      <c r="ROM560" s="578"/>
      <c r="RON560" s="3"/>
      <c r="ROO560" s="438"/>
      <c r="ROP560" s="3"/>
      <c r="ROQ560" s="578"/>
      <c r="ROR560" s="3"/>
      <c r="ROS560" s="438"/>
      <c r="ROT560" s="3"/>
      <c r="ROU560" s="578"/>
      <c r="ROV560" s="3"/>
      <c r="ROW560" s="438"/>
      <c r="ROX560" s="3"/>
      <c r="ROY560" s="578"/>
      <c r="ROZ560" s="3"/>
      <c r="RPA560" s="438"/>
      <c r="RPB560" s="3"/>
      <c r="RPC560" s="578"/>
      <c r="RPD560" s="3"/>
      <c r="RPE560" s="438"/>
      <c r="RPF560" s="3"/>
      <c r="RPG560" s="578"/>
      <c r="RPH560" s="3"/>
      <c r="RPI560" s="438"/>
      <c r="RPJ560" s="3"/>
      <c r="RPK560" s="578"/>
      <c r="RPL560" s="3"/>
      <c r="RPM560" s="438"/>
      <c r="RPN560" s="3"/>
      <c r="RPO560" s="578"/>
      <c r="RPP560" s="3"/>
      <c r="RPQ560" s="438"/>
      <c r="RPR560" s="3"/>
      <c r="RPS560" s="578"/>
      <c r="RPT560" s="3"/>
      <c r="RPU560" s="438"/>
      <c r="RPV560" s="3"/>
      <c r="RPW560" s="578"/>
      <c r="RPX560" s="3"/>
      <c r="RPY560" s="438"/>
      <c r="RPZ560" s="3"/>
      <c r="RQA560" s="578"/>
      <c r="RQB560" s="3"/>
      <c r="RQC560" s="438"/>
      <c r="RQD560" s="3"/>
      <c r="RQE560" s="578"/>
      <c r="RQF560" s="3"/>
      <c r="RQG560" s="438"/>
      <c r="RQH560" s="3"/>
      <c r="RQI560" s="578"/>
      <c r="RQJ560" s="3"/>
      <c r="RQK560" s="438"/>
      <c r="RQL560" s="3"/>
      <c r="RQM560" s="578"/>
      <c r="RQN560" s="3"/>
      <c r="RQO560" s="438"/>
      <c r="RQP560" s="3"/>
      <c r="RQQ560" s="578"/>
      <c r="RQR560" s="3"/>
      <c r="RQS560" s="438"/>
      <c r="RQT560" s="3"/>
      <c r="RQU560" s="578"/>
      <c r="RQV560" s="3"/>
      <c r="RQW560" s="438"/>
      <c r="RQX560" s="3"/>
      <c r="RQY560" s="578"/>
      <c r="RQZ560" s="3"/>
      <c r="RRA560" s="438"/>
      <c r="RRB560" s="3"/>
      <c r="RRC560" s="578"/>
      <c r="RRD560" s="3"/>
      <c r="RRE560" s="438"/>
      <c r="RRF560" s="3"/>
      <c r="RRG560" s="578"/>
      <c r="RRH560" s="3"/>
      <c r="RRI560" s="438"/>
      <c r="RRJ560" s="3"/>
      <c r="RRK560" s="578"/>
      <c r="RRL560" s="3"/>
      <c r="RRM560" s="438"/>
      <c r="RRN560" s="3"/>
      <c r="RRO560" s="578"/>
      <c r="RRP560" s="3"/>
      <c r="RRQ560" s="438"/>
      <c r="RRR560" s="3"/>
      <c r="RRS560" s="578"/>
      <c r="RRT560" s="3"/>
      <c r="RRU560" s="438"/>
      <c r="RRV560" s="3"/>
      <c r="RRW560" s="578"/>
      <c r="RRX560" s="3"/>
      <c r="RRY560" s="438"/>
      <c r="RRZ560" s="3"/>
      <c r="RSA560" s="578"/>
      <c r="RSB560" s="3"/>
      <c r="RSC560" s="438"/>
      <c r="RSD560" s="3"/>
      <c r="RSE560" s="578"/>
      <c r="RSF560" s="3"/>
      <c r="RSG560" s="438"/>
      <c r="RSH560" s="3"/>
      <c r="RSI560" s="578"/>
      <c r="RSJ560" s="3"/>
      <c r="RSK560" s="438"/>
      <c r="RSL560" s="3"/>
      <c r="RSM560" s="578"/>
      <c r="RSN560" s="3"/>
      <c r="RSO560" s="438"/>
      <c r="RSP560" s="3"/>
      <c r="RSQ560" s="578"/>
      <c r="RSR560" s="3"/>
      <c r="RSS560" s="438"/>
      <c r="RST560" s="3"/>
      <c r="RSU560" s="578"/>
      <c r="RSV560" s="3"/>
      <c r="RSW560" s="438"/>
      <c r="RSX560" s="3"/>
      <c r="RSY560" s="578"/>
      <c r="RSZ560" s="3"/>
      <c r="RTA560" s="438"/>
      <c r="RTB560" s="3"/>
      <c r="RTC560" s="578"/>
      <c r="RTD560" s="3"/>
      <c r="RTE560" s="438"/>
      <c r="RTF560" s="3"/>
      <c r="RTG560" s="578"/>
      <c r="RTH560" s="3"/>
      <c r="RTI560" s="438"/>
      <c r="RTJ560" s="3"/>
      <c r="RTK560" s="578"/>
      <c r="RTL560" s="3"/>
      <c r="RTM560" s="438"/>
      <c r="RTN560" s="3"/>
      <c r="RTO560" s="578"/>
      <c r="RTP560" s="3"/>
      <c r="RTQ560" s="438"/>
      <c r="RTR560" s="3"/>
      <c r="RTS560" s="578"/>
      <c r="RTT560" s="3"/>
      <c r="RTU560" s="438"/>
      <c r="RTV560" s="3"/>
      <c r="RTW560" s="578"/>
      <c r="RTX560" s="3"/>
      <c r="RTY560" s="438"/>
      <c r="RTZ560" s="3"/>
      <c r="RUA560" s="578"/>
      <c r="RUB560" s="3"/>
      <c r="RUC560" s="438"/>
      <c r="RUD560" s="3"/>
      <c r="RUE560" s="578"/>
      <c r="RUF560" s="3"/>
      <c r="RUG560" s="438"/>
      <c r="RUH560" s="3"/>
      <c r="RUI560" s="578"/>
      <c r="RUJ560" s="3"/>
      <c r="RUK560" s="438"/>
      <c r="RUL560" s="3"/>
      <c r="RUM560" s="578"/>
      <c r="RUN560" s="3"/>
      <c r="RUO560" s="438"/>
      <c r="RUP560" s="3"/>
      <c r="RUQ560" s="578"/>
      <c r="RUR560" s="3"/>
      <c r="RUS560" s="438"/>
      <c r="RUT560" s="3"/>
      <c r="RUU560" s="578"/>
      <c r="RUV560" s="3"/>
      <c r="RUW560" s="438"/>
      <c r="RUX560" s="3"/>
      <c r="RUY560" s="578"/>
      <c r="RUZ560" s="3"/>
      <c r="RVA560" s="438"/>
      <c r="RVB560" s="3"/>
      <c r="RVC560" s="578"/>
      <c r="RVD560" s="3"/>
      <c r="RVE560" s="438"/>
      <c r="RVF560" s="3"/>
      <c r="RVG560" s="578"/>
      <c r="RVH560" s="3"/>
      <c r="RVI560" s="438"/>
      <c r="RVJ560" s="3"/>
      <c r="RVK560" s="578"/>
      <c r="RVL560" s="3"/>
      <c r="RVM560" s="438"/>
      <c r="RVN560" s="3"/>
      <c r="RVO560" s="578"/>
      <c r="RVP560" s="3"/>
      <c r="RVQ560" s="438"/>
      <c r="RVR560" s="3"/>
      <c r="RVS560" s="578"/>
      <c r="RVT560" s="3"/>
      <c r="RVU560" s="438"/>
      <c r="RVV560" s="3"/>
      <c r="RVW560" s="578"/>
      <c r="RVX560" s="3"/>
      <c r="RVY560" s="438"/>
      <c r="RVZ560" s="3"/>
      <c r="RWA560" s="578"/>
      <c r="RWB560" s="3"/>
      <c r="RWC560" s="438"/>
      <c r="RWD560" s="3"/>
      <c r="RWE560" s="578"/>
      <c r="RWF560" s="3"/>
      <c r="RWG560" s="438"/>
      <c r="RWH560" s="3"/>
      <c r="RWI560" s="578"/>
      <c r="RWJ560" s="3"/>
      <c r="RWK560" s="438"/>
      <c r="RWL560" s="3"/>
      <c r="RWM560" s="578"/>
      <c r="RWN560" s="3"/>
      <c r="RWO560" s="438"/>
      <c r="RWP560" s="3"/>
      <c r="RWQ560" s="578"/>
      <c r="RWR560" s="3"/>
      <c r="RWS560" s="438"/>
      <c r="RWT560" s="3"/>
      <c r="RWU560" s="578"/>
      <c r="RWV560" s="3"/>
      <c r="RWW560" s="438"/>
      <c r="RWX560" s="3"/>
      <c r="RWY560" s="578"/>
      <c r="RWZ560" s="3"/>
      <c r="RXA560" s="438"/>
      <c r="RXB560" s="3"/>
      <c r="RXC560" s="578"/>
      <c r="RXD560" s="3"/>
      <c r="RXE560" s="438"/>
      <c r="RXF560" s="3"/>
      <c r="RXG560" s="578"/>
      <c r="RXH560" s="3"/>
      <c r="RXI560" s="438"/>
      <c r="RXJ560" s="3"/>
      <c r="RXK560" s="578"/>
      <c r="RXL560" s="3"/>
      <c r="RXM560" s="438"/>
      <c r="RXN560" s="3"/>
      <c r="RXO560" s="578"/>
      <c r="RXP560" s="3"/>
      <c r="RXQ560" s="438"/>
      <c r="RXR560" s="3"/>
      <c r="RXS560" s="578"/>
      <c r="RXT560" s="3"/>
      <c r="RXU560" s="438"/>
      <c r="RXV560" s="3"/>
      <c r="RXW560" s="578"/>
      <c r="RXX560" s="3"/>
      <c r="RXY560" s="438"/>
      <c r="RXZ560" s="3"/>
      <c r="RYA560" s="578"/>
      <c r="RYB560" s="3"/>
      <c r="RYC560" s="438"/>
      <c r="RYD560" s="3"/>
      <c r="RYE560" s="578"/>
      <c r="RYF560" s="3"/>
      <c r="RYG560" s="438"/>
      <c r="RYH560" s="3"/>
      <c r="RYI560" s="578"/>
      <c r="RYJ560" s="3"/>
      <c r="RYK560" s="438"/>
      <c r="RYL560" s="3"/>
      <c r="RYM560" s="578"/>
      <c r="RYN560" s="3"/>
      <c r="RYO560" s="438"/>
      <c r="RYP560" s="3"/>
      <c r="RYQ560" s="578"/>
      <c r="RYR560" s="3"/>
      <c r="RYS560" s="438"/>
      <c r="RYT560" s="3"/>
      <c r="RYU560" s="578"/>
      <c r="RYV560" s="3"/>
      <c r="RYW560" s="438"/>
      <c r="RYX560" s="3"/>
      <c r="RYY560" s="578"/>
      <c r="RYZ560" s="3"/>
      <c r="RZA560" s="438"/>
      <c r="RZB560" s="3"/>
      <c r="RZC560" s="578"/>
      <c r="RZD560" s="3"/>
      <c r="RZE560" s="438"/>
      <c r="RZF560" s="3"/>
      <c r="RZG560" s="578"/>
      <c r="RZH560" s="3"/>
      <c r="RZI560" s="438"/>
      <c r="RZJ560" s="3"/>
      <c r="RZK560" s="578"/>
      <c r="RZL560" s="3"/>
      <c r="RZM560" s="438"/>
      <c r="RZN560" s="3"/>
      <c r="RZO560" s="578"/>
      <c r="RZP560" s="3"/>
      <c r="RZQ560" s="438"/>
      <c r="RZR560" s="3"/>
      <c r="RZS560" s="578"/>
      <c r="RZT560" s="3"/>
      <c r="RZU560" s="438"/>
      <c r="RZV560" s="3"/>
      <c r="RZW560" s="578"/>
      <c r="RZX560" s="3"/>
      <c r="RZY560" s="438"/>
      <c r="RZZ560" s="3"/>
      <c r="SAA560" s="578"/>
      <c r="SAB560" s="3"/>
      <c r="SAC560" s="438"/>
      <c r="SAD560" s="3"/>
      <c r="SAE560" s="578"/>
      <c r="SAF560" s="3"/>
      <c r="SAG560" s="438"/>
      <c r="SAH560" s="3"/>
      <c r="SAI560" s="578"/>
      <c r="SAJ560" s="3"/>
      <c r="SAK560" s="438"/>
      <c r="SAL560" s="3"/>
      <c r="SAM560" s="578"/>
      <c r="SAN560" s="3"/>
      <c r="SAO560" s="438"/>
      <c r="SAP560" s="3"/>
      <c r="SAQ560" s="578"/>
      <c r="SAR560" s="3"/>
      <c r="SAS560" s="438"/>
      <c r="SAT560" s="3"/>
      <c r="SAU560" s="578"/>
      <c r="SAV560" s="3"/>
      <c r="SAW560" s="438"/>
      <c r="SAX560" s="3"/>
      <c r="SAY560" s="578"/>
      <c r="SAZ560" s="3"/>
      <c r="SBA560" s="438"/>
      <c r="SBB560" s="3"/>
      <c r="SBC560" s="578"/>
      <c r="SBD560" s="3"/>
      <c r="SBE560" s="438"/>
      <c r="SBF560" s="3"/>
      <c r="SBG560" s="578"/>
      <c r="SBH560" s="3"/>
      <c r="SBI560" s="438"/>
      <c r="SBJ560" s="3"/>
      <c r="SBK560" s="578"/>
      <c r="SBL560" s="3"/>
      <c r="SBM560" s="438"/>
      <c r="SBN560" s="3"/>
      <c r="SBO560" s="578"/>
      <c r="SBP560" s="3"/>
      <c r="SBQ560" s="438"/>
      <c r="SBR560" s="3"/>
      <c r="SBS560" s="578"/>
      <c r="SBT560" s="3"/>
      <c r="SBU560" s="438"/>
      <c r="SBV560" s="3"/>
      <c r="SBW560" s="578"/>
      <c r="SBX560" s="3"/>
      <c r="SBY560" s="438"/>
      <c r="SBZ560" s="3"/>
      <c r="SCA560" s="578"/>
      <c r="SCB560" s="3"/>
      <c r="SCC560" s="438"/>
      <c r="SCD560" s="3"/>
      <c r="SCE560" s="578"/>
      <c r="SCF560" s="3"/>
      <c r="SCG560" s="438"/>
      <c r="SCH560" s="3"/>
      <c r="SCI560" s="578"/>
      <c r="SCJ560" s="3"/>
      <c r="SCK560" s="438"/>
      <c r="SCL560" s="3"/>
      <c r="SCM560" s="578"/>
      <c r="SCN560" s="3"/>
      <c r="SCO560" s="438"/>
      <c r="SCP560" s="3"/>
      <c r="SCQ560" s="578"/>
      <c r="SCR560" s="3"/>
      <c r="SCS560" s="438"/>
      <c r="SCT560" s="3"/>
      <c r="SCU560" s="578"/>
      <c r="SCV560" s="3"/>
      <c r="SCW560" s="438"/>
      <c r="SCX560" s="3"/>
      <c r="SCY560" s="578"/>
      <c r="SCZ560" s="3"/>
      <c r="SDA560" s="438"/>
      <c r="SDB560" s="3"/>
      <c r="SDC560" s="578"/>
      <c r="SDD560" s="3"/>
      <c r="SDE560" s="438"/>
      <c r="SDF560" s="3"/>
      <c r="SDG560" s="578"/>
      <c r="SDH560" s="3"/>
      <c r="SDI560" s="438"/>
      <c r="SDJ560" s="3"/>
      <c r="SDK560" s="578"/>
      <c r="SDL560" s="3"/>
      <c r="SDM560" s="438"/>
      <c r="SDN560" s="3"/>
      <c r="SDO560" s="578"/>
      <c r="SDP560" s="3"/>
      <c r="SDQ560" s="438"/>
      <c r="SDR560" s="3"/>
      <c r="SDS560" s="578"/>
      <c r="SDT560" s="3"/>
      <c r="SDU560" s="438"/>
      <c r="SDV560" s="3"/>
      <c r="SDW560" s="578"/>
      <c r="SDX560" s="3"/>
      <c r="SDY560" s="438"/>
      <c r="SDZ560" s="3"/>
      <c r="SEA560" s="578"/>
      <c r="SEB560" s="3"/>
      <c r="SEC560" s="438"/>
      <c r="SED560" s="3"/>
      <c r="SEE560" s="578"/>
      <c r="SEF560" s="3"/>
      <c r="SEG560" s="438"/>
      <c r="SEH560" s="3"/>
      <c r="SEI560" s="578"/>
      <c r="SEJ560" s="3"/>
      <c r="SEK560" s="438"/>
      <c r="SEL560" s="3"/>
      <c r="SEM560" s="578"/>
      <c r="SEN560" s="3"/>
      <c r="SEO560" s="438"/>
      <c r="SEP560" s="3"/>
      <c r="SEQ560" s="578"/>
      <c r="SER560" s="3"/>
      <c r="SES560" s="438"/>
      <c r="SET560" s="3"/>
      <c r="SEU560" s="578"/>
      <c r="SEV560" s="3"/>
      <c r="SEW560" s="438"/>
      <c r="SEX560" s="3"/>
      <c r="SEY560" s="578"/>
      <c r="SEZ560" s="3"/>
      <c r="SFA560" s="438"/>
      <c r="SFB560" s="3"/>
      <c r="SFC560" s="578"/>
      <c r="SFD560" s="3"/>
      <c r="SFE560" s="438"/>
      <c r="SFF560" s="3"/>
      <c r="SFG560" s="578"/>
      <c r="SFH560" s="3"/>
      <c r="SFI560" s="438"/>
      <c r="SFJ560" s="3"/>
      <c r="SFK560" s="578"/>
      <c r="SFL560" s="3"/>
      <c r="SFM560" s="438"/>
      <c r="SFN560" s="3"/>
      <c r="SFO560" s="578"/>
      <c r="SFP560" s="3"/>
      <c r="SFQ560" s="438"/>
      <c r="SFR560" s="3"/>
      <c r="SFS560" s="578"/>
      <c r="SFT560" s="3"/>
      <c r="SFU560" s="438"/>
      <c r="SFV560" s="3"/>
      <c r="SFW560" s="578"/>
      <c r="SFX560" s="3"/>
      <c r="SFY560" s="438"/>
      <c r="SFZ560" s="3"/>
      <c r="SGA560" s="578"/>
      <c r="SGB560" s="3"/>
      <c r="SGC560" s="438"/>
      <c r="SGD560" s="3"/>
      <c r="SGE560" s="578"/>
      <c r="SGF560" s="3"/>
      <c r="SGG560" s="438"/>
      <c r="SGH560" s="3"/>
      <c r="SGI560" s="578"/>
      <c r="SGJ560" s="3"/>
      <c r="SGK560" s="438"/>
      <c r="SGL560" s="3"/>
      <c r="SGM560" s="578"/>
      <c r="SGN560" s="3"/>
      <c r="SGO560" s="438"/>
      <c r="SGP560" s="3"/>
      <c r="SGQ560" s="578"/>
      <c r="SGR560" s="3"/>
      <c r="SGS560" s="438"/>
      <c r="SGT560" s="3"/>
      <c r="SGU560" s="578"/>
      <c r="SGV560" s="3"/>
      <c r="SGW560" s="438"/>
      <c r="SGX560" s="3"/>
      <c r="SGY560" s="578"/>
      <c r="SGZ560" s="3"/>
      <c r="SHA560" s="438"/>
      <c r="SHB560" s="3"/>
      <c r="SHC560" s="578"/>
      <c r="SHD560" s="3"/>
      <c r="SHE560" s="438"/>
      <c r="SHF560" s="3"/>
      <c r="SHG560" s="578"/>
      <c r="SHH560" s="3"/>
      <c r="SHI560" s="438"/>
      <c r="SHJ560" s="3"/>
      <c r="SHK560" s="578"/>
      <c r="SHL560" s="3"/>
      <c r="SHM560" s="438"/>
      <c r="SHN560" s="3"/>
      <c r="SHO560" s="578"/>
      <c r="SHP560" s="3"/>
      <c r="SHQ560" s="438"/>
      <c r="SHR560" s="3"/>
      <c r="SHS560" s="578"/>
      <c r="SHT560" s="3"/>
      <c r="SHU560" s="438"/>
      <c r="SHV560" s="3"/>
      <c r="SHW560" s="578"/>
      <c r="SHX560" s="3"/>
      <c r="SHY560" s="438"/>
      <c r="SHZ560" s="3"/>
      <c r="SIA560" s="578"/>
      <c r="SIB560" s="3"/>
      <c r="SIC560" s="438"/>
      <c r="SID560" s="3"/>
      <c r="SIE560" s="578"/>
      <c r="SIF560" s="3"/>
      <c r="SIG560" s="438"/>
      <c r="SIH560" s="3"/>
      <c r="SII560" s="578"/>
      <c r="SIJ560" s="3"/>
      <c r="SIK560" s="438"/>
      <c r="SIL560" s="3"/>
      <c r="SIM560" s="578"/>
      <c r="SIN560" s="3"/>
      <c r="SIO560" s="438"/>
      <c r="SIP560" s="3"/>
      <c r="SIQ560" s="578"/>
      <c r="SIR560" s="3"/>
      <c r="SIS560" s="438"/>
      <c r="SIT560" s="3"/>
      <c r="SIU560" s="578"/>
      <c r="SIV560" s="3"/>
      <c r="SIW560" s="438"/>
      <c r="SIX560" s="3"/>
      <c r="SIY560" s="578"/>
      <c r="SIZ560" s="3"/>
      <c r="SJA560" s="438"/>
      <c r="SJB560" s="3"/>
      <c r="SJC560" s="578"/>
      <c r="SJD560" s="3"/>
      <c r="SJE560" s="438"/>
      <c r="SJF560" s="3"/>
      <c r="SJG560" s="578"/>
      <c r="SJH560" s="3"/>
      <c r="SJI560" s="438"/>
      <c r="SJJ560" s="3"/>
      <c r="SJK560" s="578"/>
      <c r="SJL560" s="3"/>
      <c r="SJM560" s="438"/>
      <c r="SJN560" s="3"/>
      <c r="SJO560" s="578"/>
      <c r="SJP560" s="3"/>
      <c r="SJQ560" s="438"/>
      <c r="SJR560" s="3"/>
      <c r="SJS560" s="578"/>
      <c r="SJT560" s="3"/>
      <c r="SJU560" s="438"/>
      <c r="SJV560" s="3"/>
      <c r="SJW560" s="578"/>
      <c r="SJX560" s="3"/>
      <c r="SJY560" s="438"/>
      <c r="SJZ560" s="3"/>
      <c r="SKA560" s="578"/>
      <c r="SKB560" s="3"/>
      <c r="SKC560" s="438"/>
      <c r="SKD560" s="3"/>
      <c r="SKE560" s="578"/>
      <c r="SKF560" s="3"/>
      <c r="SKG560" s="438"/>
      <c r="SKH560" s="3"/>
      <c r="SKI560" s="578"/>
      <c r="SKJ560" s="3"/>
      <c r="SKK560" s="438"/>
      <c r="SKL560" s="3"/>
      <c r="SKM560" s="578"/>
      <c r="SKN560" s="3"/>
      <c r="SKO560" s="438"/>
      <c r="SKP560" s="3"/>
      <c r="SKQ560" s="578"/>
      <c r="SKR560" s="3"/>
      <c r="SKS560" s="438"/>
      <c r="SKT560" s="3"/>
      <c r="SKU560" s="578"/>
      <c r="SKV560" s="3"/>
      <c r="SKW560" s="438"/>
      <c r="SKX560" s="3"/>
      <c r="SKY560" s="578"/>
      <c r="SKZ560" s="3"/>
      <c r="SLA560" s="438"/>
      <c r="SLB560" s="3"/>
      <c r="SLC560" s="578"/>
      <c r="SLD560" s="3"/>
      <c r="SLE560" s="438"/>
      <c r="SLF560" s="3"/>
      <c r="SLG560" s="578"/>
      <c r="SLH560" s="3"/>
      <c r="SLI560" s="438"/>
      <c r="SLJ560" s="3"/>
      <c r="SLK560" s="578"/>
      <c r="SLL560" s="3"/>
      <c r="SLM560" s="438"/>
      <c r="SLN560" s="3"/>
      <c r="SLO560" s="578"/>
      <c r="SLP560" s="3"/>
      <c r="SLQ560" s="438"/>
      <c r="SLR560" s="3"/>
      <c r="SLS560" s="578"/>
      <c r="SLT560" s="3"/>
      <c r="SLU560" s="438"/>
      <c r="SLV560" s="3"/>
      <c r="SLW560" s="578"/>
      <c r="SLX560" s="3"/>
      <c r="SLY560" s="438"/>
      <c r="SLZ560" s="3"/>
      <c r="SMA560" s="578"/>
      <c r="SMB560" s="3"/>
      <c r="SMC560" s="438"/>
      <c r="SMD560" s="3"/>
      <c r="SME560" s="578"/>
      <c r="SMF560" s="3"/>
      <c r="SMG560" s="438"/>
      <c r="SMH560" s="3"/>
      <c r="SMI560" s="578"/>
      <c r="SMJ560" s="3"/>
      <c r="SMK560" s="438"/>
      <c r="SML560" s="3"/>
      <c r="SMM560" s="578"/>
      <c r="SMN560" s="3"/>
      <c r="SMO560" s="438"/>
      <c r="SMP560" s="3"/>
      <c r="SMQ560" s="578"/>
      <c r="SMR560" s="3"/>
      <c r="SMS560" s="438"/>
      <c r="SMT560" s="3"/>
      <c r="SMU560" s="578"/>
      <c r="SMV560" s="3"/>
      <c r="SMW560" s="438"/>
      <c r="SMX560" s="3"/>
      <c r="SMY560" s="578"/>
      <c r="SMZ560" s="3"/>
      <c r="SNA560" s="438"/>
      <c r="SNB560" s="3"/>
      <c r="SNC560" s="578"/>
      <c r="SND560" s="3"/>
      <c r="SNE560" s="438"/>
      <c r="SNF560" s="3"/>
      <c r="SNG560" s="578"/>
      <c r="SNH560" s="3"/>
      <c r="SNI560" s="438"/>
      <c r="SNJ560" s="3"/>
      <c r="SNK560" s="578"/>
      <c r="SNL560" s="3"/>
      <c r="SNM560" s="438"/>
      <c r="SNN560" s="3"/>
      <c r="SNO560" s="578"/>
      <c r="SNP560" s="3"/>
      <c r="SNQ560" s="438"/>
      <c r="SNR560" s="3"/>
      <c r="SNS560" s="578"/>
      <c r="SNT560" s="3"/>
      <c r="SNU560" s="438"/>
      <c r="SNV560" s="3"/>
      <c r="SNW560" s="578"/>
      <c r="SNX560" s="3"/>
      <c r="SNY560" s="438"/>
      <c r="SNZ560" s="3"/>
      <c r="SOA560" s="578"/>
      <c r="SOB560" s="3"/>
      <c r="SOC560" s="438"/>
      <c r="SOD560" s="3"/>
      <c r="SOE560" s="578"/>
      <c r="SOF560" s="3"/>
      <c r="SOG560" s="438"/>
      <c r="SOH560" s="3"/>
      <c r="SOI560" s="578"/>
      <c r="SOJ560" s="3"/>
      <c r="SOK560" s="438"/>
      <c r="SOL560" s="3"/>
      <c r="SOM560" s="578"/>
      <c r="SON560" s="3"/>
      <c r="SOO560" s="438"/>
      <c r="SOP560" s="3"/>
      <c r="SOQ560" s="578"/>
      <c r="SOR560" s="3"/>
      <c r="SOS560" s="438"/>
      <c r="SOT560" s="3"/>
      <c r="SOU560" s="578"/>
      <c r="SOV560" s="3"/>
      <c r="SOW560" s="438"/>
      <c r="SOX560" s="3"/>
      <c r="SOY560" s="578"/>
      <c r="SOZ560" s="3"/>
      <c r="SPA560" s="438"/>
      <c r="SPB560" s="3"/>
      <c r="SPC560" s="578"/>
      <c r="SPD560" s="3"/>
      <c r="SPE560" s="438"/>
      <c r="SPF560" s="3"/>
      <c r="SPG560" s="578"/>
      <c r="SPH560" s="3"/>
      <c r="SPI560" s="438"/>
      <c r="SPJ560" s="3"/>
      <c r="SPK560" s="578"/>
      <c r="SPL560" s="3"/>
      <c r="SPM560" s="438"/>
      <c r="SPN560" s="3"/>
      <c r="SPO560" s="578"/>
      <c r="SPP560" s="3"/>
      <c r="SPQ560" s="438"/>
      <c r="SPR560" s="3"/>
      <c r="SPS560" s="578"/>
      <c r="SPT560" s="3"/>
      <c r="SPU560" s="438"/>
      <c r="SPV560" s="3"/>
      <c r="SPW560" s="578"/>
      <c r="SPX560" s="3"/>
      <c r="SPY560" s="438"/>
      <c r="SPZ560" s="3"/>
      <c r="SQA560" s="578"/>
      <c r="SQB560" s="3"/>
      <c r="SQC560" s="438"/>
      <c r="SQD560" s="3"/>
      <c r="SQE560" s="578"/>
      <c r="SQF560" s="3"/>
      <c r="SQG560" s="438"/>
      <c r="SQH560" s="3"/>
      <c r="SQI560" s="578"/>
      <c r="SQJ560" s="3"/>
      <c r="SQK560" s="438"/>
      <c r="SQL560" s="3"/>
      <c r="SQM560" s="578"/>
      <c r="SQN560" s="3"/>
      <c r="SQO560" s="438"/>
      <c r="SQP560" s="3"/>
      <c r="SQQ560" s="578"/>
      <c r="SQR560" s="3"/>
      <c r="SQS560" s="438"/>
      <c r="SQT560" s="3"/>
      <c r="SQU560" s="578"/>
      <c r="SQV560" s="3"/>
      <c r="SQW560" s="438"/>
      <c r="SQX560" s="3"/>
      <c r="SQY560" s="578"/>
      <c r="SQZ560" s="3"/>
      <c r="SRA560" s="438"/>
      <c r="SRB560" s="3"/>
      <c r="SRC560" s="578"/>
      <c r="SRD560" s="3"/>
      <c r="SRE560" s="438"/>
      <c r="SRF560" s="3"/>
      <c r="SRG560" s="578"/>
      <c r="SRH560" s="3"/>
      <c r="SRI560" s="438"/>
      <c r="SRJ560" s="3"/>
      <c r="SRK560" s="578"/>
      <c r="SRL560" s="3"/>
      <c r="SRM560" s="438"/>
      <c r="SRN560" s="3"/>
      <c r="SRO560" s="578"/>
      <c r="SRP560" s="3"/>
      <c r="SRQ560" s="438"/>
      <c r="SRR560" s="3"/>
      <c r="SRS560" s="578"/>
      <c r="SRT560" s="3"/>
      <c r="SRU560" s="438"/>
      <c r="SRV560" s="3"/>
      <c r="SRW560" s="578"/>
      <c r="SRX560" s="3"/>
      <c r="SRY560" s="438"/>
      <c r="SRZ560" s="3"/>
      <c r="SSA560" s="578"/>
      <c r="SSB560" s="3"/>
      <c r="SSC560" s="438"/>
      <c r="SSD560" s="3"/>
      <c r="SSE560" s="578"/>
      <c r="SSF560" s="3"/>
      <c r="SSG560" s="438"/>
      <c r="SSH560" s="3"/>
      <c r="SSI560" s="578"/>
      <c r="SSJ560" s="3"/>
      <c r="SSK560" s="438"/>
      <c r="SSL560" s="3"/>
      <c r="SSM560" s="578"/>
      <c r="SSN560" s="3"/>
      <c r="SSO560" s="438"/>
      <c r="SSP560" s="3"/>
      <c r="SSQ560" s="578"/>
      <c r="SSR560" s="3"/>
      <c r="SSS560" s="438"/>
      <c r="SST560" s="3"/>
      <c r="SSU560" s="578"/>
      <c r="SSV560" s="3"/>
      <c r="SSW560" s="438"/>
      <c r="SSX560" s="3"/>
      <c r="SSY560" s="578"/>
      <c r="SSZ560" s="3"/>
      <c r="STA560" s="438"/>
      <c r="STB560" s="3"/>
      <c r="STC560" s="578"/>
      <c r="STD560" s="3"/>
      <c r="STE560" s="438"/>
      <c r="STF560" s="3"/>
      <c r="STG560" s="578"/>
      <c r="STH560" s="3"/>
      <c r="STI560" s="438"/>
      <c r="STJ560" s="3"/>
      <c r="STK560" s="578"/>
      <c r="STL560" s="3"/>
      <c r="STM560" s="438"/>
      <c r="STN560" s="3"/>
      <c r="STO560" s="578"/>
      <c r="STP560" s="3"/>
      <c r="STQ560" s="438"/>
      <c r="STR560" s="3"/>
      <c r="STS560" s="578"/>
      <c r="STT560" s="3"/>
      <c r="STU560" s="438"/>
      <c r="STV560" s="3"/>
      <c r="STW560" s="578"/>
      <c r="STX560" s="3"/>
      <c r="STY560" s="438"/>
      <c r="STZ560" s="3"/>
      <c r="SUA560" s="578"/>
      <c r="SUB560" s="3"/>
      <c r="SUC560" s="438"/>
      <c r="SUD560" s="3"/>
      <c r="SUE560" s="578"/>
      <c r="SUF560" s="3"/>
      <c r="SUG560" s="438"/>
      <c r="SUH560" s="3"/>
      <c r="SUI560" s="578"/>
      <c r="SUJ560" s="3"/>
      <c r="SUK560" s="438"/>
      <c r="SUL560" s="3"/>
      <c r="SUM560" s="578"/>
      <c r="SUN560" s="3"/>
      <c r="SUO560" s="438"/>
      <c r="SUP560" s="3"/>
      <c r="SUQ560" s="578"/>
      <c r="SUR560" s="3"/>
      <c r="SUS560" s="438"/>
      <c r="SUT560" s="3"/>
      <c r="SUU560" s="578"/>
      <c r="SUV560" s="3"/>
      <c r="SUW560" s="438"/>
      <c r="SUX560" s="3"/>
      <c r="SUY560" s="578"/>
      <c r="SUZ560" s="3"/>
      <c r="SVA560" s="438"/>
      <c r="SVB560" s="3"/>
      <c r="SVC560" s="578"/>
      <c r="SVD560" s="3"/>
      <c r="SVE560" s="438"/>
      <c r="SVF560" s="3"/>
      <c r="SVG560" s="578"/>
      <c r="SVH560" s="3"/>
      <c r="SVI560" s="438"/>
      <c r="SVJ560" s="3"/>
      <c r="SVK560" s="578"/>
      <c r="SVL560" s="3"/>
      <c r="SVM560" s="438"/>
      <c r="SVN560" s="3"/>
      <c r="SVO560" s="578"/>
      <c r="SVP560" s="3"/>
      <c r="SVQ560" s="438"/>
      <c r="SVR560" s="3"/>
      <c r="SVS560" s="578"/>
      <c r="SVT560" s="3"/>
      <c r="SVU560" s="438"/>
      <c r="SVV560" s="3"/>
      <c r="SVW560" s="578"/>
      <c r="SVX560" s="3"/>
      <c r="SVY560" s="438"/>
      <c r="SVZ560" s="3"/>
      <c r="SWA560" s="578"/>
      <c r="SWB560" s="3"/>
      <c r="SWC560" s="438"/>
      <c r="SWD560" s="3"/>
      <c r="SWE560" s="578"/>
      <c r="SWF560" s="3"/>
      <c r="SWG560" s="438"/>
      <c r="SWH560" s="3"/>
      <c r="SWI560" s="578"/>
      <c r="SWJ560" s="3"/>
      <c r="SWK560" s="438"/>
      <c r="SWL560" s="3"/>
      <c r="SWM560" s="578"/>
      <c r="SWN560" s="3"/>
      <c r="SWO560" s="438"/>
      <c r="SWP560" s="3"/>
      <c r="SWQ560" s="578"/>
      <c r="SWR560" s="3"/>
      <c r="SWS560" s="438"/>
      <c r="SWT560" s="3"/>
      <c r="SWU560" s="578"/>
      <c r="SWV560" s="3"/>
      <c r="SWW560" s="438"/>
      <c r="SWX560" s="3"/>
      <c r="SWY560" s="578"/>
      <c r="SWZ560" s="3"/>
      <c r="SXA560" s="438"/>
      <c r="SXB560" s="3"/>
      <c r="SXC560" s="578"/>
      <c r="SXD560" s="3"/>
      <c r="SXE560" s="438"/>
      <c r="SXF560" s="3"/>
      <c r="SXG560" s="578"/>
      <c r="SXH560" s="3"/>
      <c r="SXI560" s="438"/>
      <c r="SXJ560" s="3"/>
      <c r="SXK560" s="578"/>
      <c r="SXL560" s="3"/>
      <c r="SXM560" s="438"/>
      <c r="SXN560" s="3"/>
      <c r="SXO560" s="578"/>
      <c r="SXP560" s="3"/>
      <c r="SXQ560" s="438"/>
      <c r="SXR560" s="3"/>
      <c r="SXS560" s="578"/>
      <c r="SXT560" s="3"/>
      <c r="SXU560" s="438"/>
      <c r="SXV560" s="3"/>
      <c r="SXW560" s="578"/>
      <c r="SXX560" s="3"/>
      <c r="SXY560" s="438"/>
      <c r="SXZ560" s="3"/>
      <c r="SYA560" s="578"/>
      <c r="SYB560" s="3"/>
      <c r="SYC560" s="438"/>
      <c r="SYD560" s="3"/>
      <c r="SYE560" s="578"/>
      <c r="SYF560" s="3"/>
      <c r="SYG560" s="438"/>
      <c r="SYH560" s="3"/>
      <c r="SYI560" s="578"/>
      <c r="SYJ560" s="3"/>
      <c r="SYK560" s="438"/>
      <c r="SYL560" s="3"/>
      <c r="SYM560" s="578"/>
      <c r="SYN560" s="3"/>
      <c r="SYO560" s="438"/>
      <c r="SYP560" s="3"/>
      <c r="SYQ560" s="578"/>
      <c r="SYR560" s="3"/>
      <c r="SYS560" s="438"/>
      <c r="SYT560" s="3"/>
      <c r="SYU560" s="578"/>
      <c r="SYV560" s="3"/>
      <c r="SYW560" s="438"/>
      <c r="SYX560" s="3"/>
      <c r="SYY560" s="578"/>
      <c r="SYZ560" s="3"/>
      <c r="SZA560" s="438"/>
      <c r="SZB560" s="3"/>
      <c r="SZC560" s="578"/>
      <c r="SZD560" s="3"/>
      <c r="SZE560" s="438"/>
      <c r="SZF560" s="3"/>
      <c r="SZG560" s="578"/>
      <c r="SZH560" s="3"/>
      <c r="SZI560" s="438"/>
      <c r="SZJ560" s="3"/>
      <c r="SZK560" s="578"/>
      <c r="SZL560" s="3"/>
      <c r="SZM560" s="438"/>
      <c r="SZN560" s="3"/>
      <c r="SZO560" s="578"/>
      <c r="SZP560" s="3"/>
      <c r="SZQ560" s="438"/>
      <c r="SZR560" s="3"/>
      <c r="SZS560" s="578"/>
      <c r="SZT560" s="3"/>
      <c r="SZU560" s="438"/>
      <c r="SZV560" s="3"/>
      <c r="SZW560" s="578"/>
      <c r="SZX560" s="3"/>
      <c r="SZY560" s="438"/>
      <c r="SZZ560" s="3"/>
      <c r="TAA560" s="578"/>
      <c r="TAB560" s="3"/>
      <c r="TAC560" s="438"/>
      <c r="TAD560" s="3"/>
      <c r="TAE560" s="578"/>
      <c r="TAF560" s="3"/>
      <c r="TAG560" s="438"/>
      <c r="TAH560" s="3"/>
      <c r="TAI560" s="578"/>
      <c r="TAJ560" s="3"/>
      <c r="TAK560" s="438"/>
      <c r="TAL560" s="3"/>
      <c r="TAM560" s="578"/>
      <c r="TAN560" s="3"/>
      <c r="TAO560" s="438"/>
      <c r="TAP560" s="3"/>
      <c r="TAQ560" s="578"/>
      <c r="TAR560" s="3"/>
      <c r="TAS560" s="438"/>
      <c r="TAT560" s="3"/>
      <c r="TAU560" s="578"/>
      <c r="TAV560" s="3"/>
      <c r="TAW560" s="438"/>
      <c r="TAX560" s="3"/>
      <c r="TAY560" s="578"/>
      <c r="TAZ560" s="3"/>
      <c r="TBA560" s="438"/>
      <c r="TBB560" s="3"/>
      <c r="TBC560" s="578"/>
      <c r="TBD560" s="3"/>
      <c r="TBE560" s="438"/>
      <c r="TBF560" s="3"/>
      <c r="TBG560" s="578"/>
      <c r="TBH560" s="3"/>
      <c r="TBI560" s="438"/>
      <c r="TBJ560" s="3"/>
      <c r="TBK560" s="578"/>
      <c r="TBL560" s="3"/>
      <c r="TBM560" s="438"/>
      <c r="TBN560" s="3"/>
      <c r="TBO560" s="578"/>
      <c r="TBP560" s="3"/>
      <c r="TBQ560" s="438"/>
      <c r="TBR560" s="3"/>
      <c r="TBS560" s="578"/>
      <c r="TBT560" s="3"/>
      <c r="TBU560" s="438"/>
      <c r="TBV560" s="3"/>
      <c r="TBW560" s="578"/>
      <c r="TBX560" s="3"/>
      <c r="TBY560" s="438"/>
      <c r="TBZ560" s="3"/>
      <c r="TCA560" s="578"/>
      <c r="TCB560" s="3"/>
      <c r="TCC560" s="438"/>
      <c r="TCD560" s="3"/>
      <c r="TCE560" s="578"/>
      <c r="TCF560" s="3"/>
      <c r="TCG560" s="438"/>
      <c r="TCH560" s="3"/>
      <c r="TCI560" s="578"/>
      <c r="TCJ560" s="3"/>
      <c r="TCK560" s="438"/>
      <c r="TCL560" s="3"/>
      <c r="TCM560" s="578"/>
      <c r="TCN560" s="3"/>
      <c r="TCO560" s="438"/>
      <c r="TCP560" s="3"/>
      <c r="TCQ560" s="578"/>
      <c r="TCR560" s="3"/>
      <c r="TCS560" s="438"/>
      <c r="TCT560" s="3"/>
      <c r="TCU560" s="578"/>
      <c r="TCV560" s="3"/>
      <c r="TCW560" s="438"/>
      <c r="TCX560" s="3"/>
      <c r="TCY560" s="578"/>
      <c r="TCZ560" s="3"/>
      <c r="TDA560" s="438"/>
      <c r="TDB560" s="3"/>
      <c r="TDC560" s="578"/>
      <c r="TDD560" s="3"/>
      <c r="TDE560" s="438"/>
      <c r="TDF560" s="3"/>
      <c r="TDG560" s="578"/>
      <c r="TDH560" s="3"/>
      <c r="TDI560" s="438"/>
      <c r="TDJ560" s="3"/>
      <c r="TDK560" s="578"/>
      <c r="TDL560" s="3"/>
      <c r="TDM560" s="438"/>
      <c r="TDN560" s="3"/>
      <c r="TDO560" s="578"/>
      <c r="TDP560" s="3"/>
      <c r="TDQ560" s="438"/>
      <c r="TDR560" s="3"/>
      <c r="TDS560" s="578"/>
      <c r="TDT560" s="3"/>
      <c r="TDU560" s="438"/>
      <c r="TDV560" s="3"/>
      <c r="TDW560" s="578"/>
      <c r="TDX560" s="3"/>
      <c r="TDY560" s="438"/>
      <c r="TDZ560" s="3"/>
      <c r="TEA560" s="578"/>
      <c r="TEB560" s="3"/>
      <c r="TEC560" s="438"/>
      <c r="TED560" s="3"/>
      <c r="TEE560" s="578"/>
      <c r="TEF560" s="3"/>
      <c r="TEG560" s="438"/>
      <c r="TEH560" s="3"/>
      <c r="TEI560" s="578"/>
      <c r="TEJ560" s="3"/>
      <c r="TEK560" s="438"/>
      <c r="TEL560" s="3"/>
      <c r="TEM560" s="578"/>
      <c r="TEN560" s="3"/>
      <c r="TEO560" s="438"/>
      <c r="TEP560" s="3"/>
      <c r="TEQ560" s="578"/>
      <c r="TER560" s="3"/>
      <c r="TES560" s="438"/>
      <c r="TET560" s="3"/>
      <c r="TEU560" s="578"/>
      <c r="TEV560" s="3"/>
      <c r="TEW560" s="438"/>
      <c r="TEX560" s="3"/>
      <c r="TEY560" s="578"/>
      <c r="TEZ560" s="3"/>
      <c r="TFA560" s="438"/>
      <c r="TFB560" s="3"/>
      <c r="TFC560" s="578"/>
      <c r="TFD560" s="3"/>
      <c r="TFE560" s="438"/>
      <c r="TFF560" s="3"/>
      <c r="TFG560" s="578"/>
      <c r="TFH560" s="3"/>
      <c r="TFI560" s="438"/>
      <c r="TFJ560" s="3"/>
      <c r="TFK560" s="578"/>
      <c r="TFL560" s="3"/>
      <c r="TFM560" s="438"/>
      <c r="TFN560" s="3"/>
      <c r="TFO560" s="578"/>
      <c r="TFP560" s="3"/>
      <c r="TFQ560" s="438"/>
      <c r="TFR560" s="3"/>
      <c r="TFS560" s="578"/>
      <c r="TFT560" s="3"/>
      <c r="TFU560" s="438"/>
      <c r="TFV560" s="3"/>
      <c r="TFW560" s="578"/>
      <c r="TFX560" s="3"/>
      <c r="TFY560" s="438"/>
      <c r="TFZ560" s="3"/>
      <c r="TGA560" s="578"/>
      <c r="TGB560" s="3"/>
      <c r="TGC560" s="438"/>
      <c r="TGD560" s="3"/>
      <c r="TGE560" s="578"/>
      <c r="TGF560" s="3"/>
      <c r="TGG560" s="438"/>
      <c r="TGH560" s="3"/>
      <c r="TGI560" s="578"/>
      <c r="TGJ560" s="3"/>
      <c r="TGK560" s="438"/>
      <c r="TGL560" s="3"/>
      <c r="TGM560" s="578"/>
      <c r="TGN560" s="3"/>
      <c r="TGO560" s="438"/>
      <c r="TGP560" s="3"/>
      <c r="TGQ560" s="578"/>
      <c r="TGR560" s="3"/>
      <c r="TGS560" s="438"/>
      <c r="TGT560" s="3"/>
      <c r="TGU560" s="578"/>
      <c r="TGV560" s="3"/>
      <c r="TGW560" s="438"/>
      <c r="TGX560" s="3"/>
      <c r="TGY560" s="578"/>
      <c r="TGZ560" s="3"/>
      <c r="THA560" s="438"/>
      <c r="THB560" s="3"/>
      <c r="THC560" s="578"/>
      <c r="THD560" s="3"/>
      <c r="THE560" s="438"/>
      <c r="THF560" s="3"/>
      <c r="THG560" s="578"/>
      <c r="THH560" s="3"/>
      <c r="THI560" s="438"/>
      <c r="THJ560" s="3"/>
      <c r="THK560" s="578"/>
      <c r="THL560" s="3"/>
      <c r="THM560" s="438"/>
      <c r="THN560" s="3"/>
      <c r="THO560" s="578"/>
      <c r="THP560" s="3"/>
      <c r="THQ560" s="438"/>
      <c r="THR560" s="3"/>
      <c r="THS560" s="578"/>
      <c r="THT560" s="3"/>
      <c r="THU560" s="438"/>
      <c r="THV560" s="3"/>
      <c r="THW560" s="578"/>
      <c r="THX560" s="3"/>
      <c r="THY560" s="438"/>
      <c r="THZ560" s="3"/>
      <c r="TIA560" s="578"/>
      <c r="TIB560" s="3"/>
      <c r="TIC560" s="438"/>
      <c r="TID560" s="3"/>
      <c r="TIE560" s="578"/>
      <c r="TIF560" s="3"/>
      <c r="TIG560" s="438"/>
      <c r="TIH560" s="3"/>
      <c r="TII560" s="578"/>
      <c r="TIJ560" s="3"/>
      <c r="TIK560" s="438"/>
      <c r="TIL560" s="3"/>
      <c r="TIM560" s="578"/>
      <c r="TIN560" s="3"/>
      <c r="TIO560" s="438"/>
      <c r="TIP560" s="3"/>
      <c r="TIQ560" s="578"/>
      <c r="TIR560" s="3"/>
      <c r="TIS560" s="438"/>
      <c r="TIT560" s="3"/>
      <c r="TIU560" s="578"/>
      <c r="TIV560" s="3"/>
      <c r="TIW560" s="438"/>
      <c r="TIX560" s="3"/>
      <c r="TIY560" s="578"/>
      <c r="TIZ560" s="3"/>
      <c r="TJA560" s="438"/>
      <c r="TJB560" s="3"/>
      <c r="TJC560" s="578"/>
      <c r="TJD560" s="3"/>
      <c r="TJE560" s="438"/>
      <c r="TJF560" s="3"/>
      <c r="TJG560" s="578"/>
      <c r="TJH560" s="3"/>
      <c r="TJI560" s="438"/>
      <c r="TJJ560" s="3"/>
      <c r="TJK560" s="578"/>
      <c r="TJL560" s="3"/>
      <c r="TJM560" s="438"/>
      <c r="TJN560" s="3"/>
      <c r="TJO560" s="578"/>
      <c r="TJP560" s="3"/>
      <c r="TJQ560" s="438"/>
      <c r="TJR560" s="3"/>
      <c r="TJS560" s="578"/>
      <c r="TJT560" s="3"/>
      <c r="TJU560" s="438"/>
      <c r="TJV560" s="3"/>
      <c r="TJW560" s="578"/>
      <c r="TJX560" s="3"/>
      <c r="TJY560" s="438"/>
      <c r="TJZ560" s="3"/>
      <c r="TKA560" s="578"/>
      <c r="TKB560" s="3"/>
      <c r="TKC560" s="438"/>
      <c r="TKD560" s="3"/>
      <c r="TKE560" s="578"/>
      <c r="TKF560" s="3"/>
      <c r="TKG560" s="438"/>
      <c r="TKH560" s="3"/>
      <c r="TKI560" s="578"/>
      <c r="TKJ560" s="3"/>
      <c r="TKK560" s="438"/>
      <c r="TKL560" s="3"/>
      <c r="TKM560" s="578"/>
      <c r="TKN560" s="3"/>
      <c r="TKO560" s="438"/>
      <c r="TKP560" s="3"/>
      <c r="TKQ560" s="578"/>
      <c r="TKR560" s="3"/>
      <c r="TKS560" s="438"/>
      <c r="TKT560" s="3"/>
      <c r="TKU560" s="578"/>
      <c r="TKV560" s="3"/>
      <c r="TKW560" s="438"/>
      <c r="TKX560" s="3"/>
      <c r="TKY560" s="578"/>
      <c r="TKZ560" s="3"/>
      <c r="TLA560" s="438"/>
      <c r="TLB560" s="3"/>
      <c r="TLC560" s="578"/>
      <c r="TLD560" s="3"/>
      <c r="TLE560" s="438"/>
      <c r="TLF560" s="3"/>
      <c r="TLG560" s="578"/>
      <c r="TLH560" s="3"/>
      <c r="TLI560" s="438"/>
      <c r="TLJ560" s="3"/>
      <c r="TLK560" s="578"/>
      <c r="TLL560" s="3"/>
      <c r="TLM560" s="438"/>
      <c r="TLN560" s="3"/>
      <c r="TLO560" s="578"/>
      <c r="TLP560" s="3"/>
      <c r="TLQ560" s="438"/>
      <c r="TLR560" s="3"/>
      <c r="TLS560" s="578"/>
      <c r="TLT560" s="3"/>
      <c r="TLU560" s="438"/>
      <c r="TLV560" s="3"/>
      <c r="TLW560" s="578"/>
      <c r="TLX560" s="3"/>
      <c r="TLY560" s="438"/>
      <c r="TLZ560" s="3"/>
      <c r="TMA560" s="578"/>
      <c r="TMB560" s="3"/>
      <c r="TMC560" s="438"/>
      <c r="TMD560" s="3"/>
      <c r="TME560" s="578"/>
      <c r="TMF560" s="3"/>
      <c r="TMG560" s="438"/>
      <c r="TMH560" s="3"/>
      <c r="TMI560" s="578"/>
      <c r="TMJ560" s="3"/>
      <c r="TMK560" s="438"/>
      <c r="TML560" s="3"/>
      <c r="TMM560" s="578"/>
      <c r="TMN560" s="3"/>
      <c r="TMO560" s="438"/>
      <c r="TMP560" s="3"/>
      <c r="TMQ560" s="578"/>
      <c r="TMR560" s="3"/>
      <c r="TMS560" s="438"/>
      <c r="TMT560" s="3"/>
      <c r="TMU560" s="578"/>
      <c r="TMV560" s="3"/>
      <c r="TMW560" s="438"/>
      <c r="TMX560" s="3"/>
      <c r="TMY560" s="578"/>
      <c r="TMZ560" s="3"/>
      <c r="TNA560" s="438"/>
      <c r="TNB560" s="3"/>
      <c r="TNC560" s="578"/>
      <c r="TND560" s="3"/>
      <c r="TNE560" s="438"/>
      <c r="TNF560" s="3"/>
      <c r="TNG560" s="578"/>
      <c r="TNH560" s="3"/>
      <c r="TNI560" s="438"/>
      <c r="TNJ560" s="3"/>
      <c r="TNK560" s="578"/>
      <c r="TNL560" s="3"/>
      <c r="TNM560" s="438"/>
      <c r="TNN560" s="3"/>
      <c r="TNO560" s="578"/>
      <c r="TNP560" s="3"/>
      <c r="TNQ560" s="438"/>
      <c r="TNR560" s="3"/>
      <c r="TNS560" s="578"/>
      <c r="TNT560" s="3"/>
      <c r="TNU560" s="438"/>
      <c r="TNV560" s="3"/>
      <c r="TNW560" s="578"/>
      <c r="TNX560" s="3"/>
      <c r="TNY560" s="438"/>
      <c r="TNZ560" s="3"/>
      <c r="TOA560" s="578"/>
      <c r="TOB560" s="3"/>
      <c r="TOC560" s="438"/>
      <c r="TOD560" s="3"/>
      <c r="TOE560" s="578"/>
      <c r="TOF560" s="3"/>
      <c r="TOG560" s="438"/>
      <c r="TOH560" s="3"/>
      <c r="TOI560" s="578"/>
      <c r="TOJ560" s="3"/>
      <c r="TOK560" s="438"/>
      <c r="TOL560" s="3"/>
      <c r="TOM560" s="578"/>
      <c r="TON560" s="3"/>
      <c r="TOO560" s="438"/>
      <c r="TOP560" s="3"/>
      <c r="TOQ560" s="578"/>
      <c r="TOR560" s="3"/>
      <c r="TOS560" s="438"/>
      <c r="TOT560" s="3"/>
      <c r="TOU560" s="578"/>
      <c r="TOV560" s="3"/>
      <c r="TOW560" s="438"/>
      <c r="TOX560" s="3"/>
      <c r="TOY560" s="578"/>
      <c r="TOZ560" s="3"/>
      <c r="TPA560" s="438"/>
      <c r="TPB560" s="3"/>
      <c r="TPC560" s="578"/>
      <c r="TPD560" s="3"/>
      <c r="TPE560" s="438"/>
      <c r="TPF560" s="3"/>
      <c r="TPG560" s="578"/>
      <c r="TPH560" s="3"/>
      <c r="TPI560" s="438"/>
      <c r="TPJ560" s="3"/>
      <c r="TPK560" s="578"/>
      <c r="TPL560" s="3"/>
      <c r="TPM560" s="438"/>
      <c r="TPN560" s="3"/>
      <c r="TPO560" s="578"/>
      <c r="TPP560" s="3"/>
      <c r="TPQ560" s="438"/>
      <c r="TPR560" s="3"/>
      <c r="TPS560" s="578"/>
      <c r="TPT560" s="3"/>
      <c r="TPU560" s="438"/>
      <c r="TPV560" s="3"/>
      <c r="TPW560" s="578"/>
      <c r="TPX560" s="3"/>
      <c r="TPY560" s="438"/>
      <c r="TPZ560" s="3"/>
      <c r="TQA560" s="578"/>
      <c r="TQB560" s="3"/>
      <c r="TQC560" s="438"/>
      <c r="TQD560" s="3"/>
      <c r="TQE560" s="578"/>
      <c r="TQF560" s="3"/>
      <c r="TQG560" s="438"/>
      <c r="TQH560" s="3"/>
      <c r="TQI560" s="578"/>
      <c r="TQJ560" s="3"/>
      <c r="TQK560" s="438"/>
      <c r="TQL560" s="3"/>
      <c r="TQM560" s="578"/>
      <c r="TQN560" s="3"/>
      <c r="TQO560" s="438"/>
      <c r="TQP560" s="3"/>
      <c r="TQQ560" s="578"/>
      <c r="TQR560" s="3"/>
      <c r="TQS560" s="438"/>
      <c r="TQT560" s="3"/>
      <c r="TQU560" s="578"/>
      <c r="TQV560" s="3"/>
      <c r="TQW560" s="438"/>
      <c r="TQX560" s="3"/>
      <c r="TQY560" s="578"/>
      <c r="TQZ560" s="3"/>
      <c r="TRA560" s="438"/>
      <c r="TRB560" s="3"/>
      <c r="TRC560" s="578"/>
      <c r="TRD560" s="3"/>
      <c r="TRE560" s="438"/>
      <c r="TRF560" s="3"/>
      <c r="TRG560" s="578"/>
      <c r="TRH560" s="3"/>
      <c r="TRI560" s="438"/>
      <c r="TRJ560" s="3"/>
      <c r="TRK560" s="578"/>
      <c r="TRL560" s="3"/>
      <c r="TRM560" s="438"/>
      <c r="TRN560" s="3"/>
      <c r="TRO560" s="578"/>
      <c r="TRP560" s="3"/>
      <c r="TRQ560" s="438"/>
      <c r="TRR560" s="3"/>
      <c r="TRS560" s="578"/>
      <c r="TRT560" s="3"/>
      <c r="TRU560" s="438"/>
      <c r="TRV560" s="3"/>
      <c r="TRW560" s="578"/>
      <c r="TRX560" s="3"/>
      <c r="TRY560" s="438"/>
      <c r="TRZ560" s="3"/>
      <c r="TSA560" s="578"/>
      <c r="TSB560" s="3"/>
      <c r="TSC560" s="438"/>
      <c r="TSD560" s="3"/>
      <c r="TSE560" s="578"/>
      <c r="TSF560" s="3"/>
      <c r="TSG560" s="438"/>
      <c r="TSH560" s="3"/>
      <c r="TSI560" s="578"/>
      <c r="TSJ560" s="3"/>
      <c r="TSK560" s="438"/>
      <c r="TSL560" s="3"/>
      <c r="TSM560" s="578"/>
      <c r="TSN560" s="3"/>
      <c r="TSO560" s="438"/>
      <c r="TSP560" s="3"/>
      <c r="TSQ560" s="578"/>
      <c r="TSR560" s="3"/>
      <c r="TSS560" s="438"/>
      <c r="TST560" s="3"/>
      <c r="TSU560" s="578"/>
      <c r="TSV560" s="3"/>
      <c r="TSW560" s="438"/>
      <c r="TSX560" s="3"/>
      <c r="TSY560" s="578"/>
      <c r="TSZ560" s="3"/>
      <c r="TTA560" s="438"/>
      <c r="TTB560" s="3"/>
      <c r="TTC560" s="578"/>
      <c r="TTD560" s="3"/>
      <c r="TTE560" s="438"/>
      <c r="TTF560" s="3"/>
      <c r="TTG560" s="578"/>
      <c r="TTH560" s="3"/>
      <c r="TTI560" s="438"/>
      <c r="TTJ560" s="3"/>
      <c r="TTK560" s="578"/>
      <c r="TTL560" s="3"/>
      <c r="TTM560" s="438"/>
      <c r="TTN560" s="3"/>
      <c r="TTO560" s="578"/>
      <c r="TTP560" s="3"/>
      <c r="TTQ560" s="438"/>
      <c r="TTR560" s="3"/>
      <c r="TTS560" s="578"/>
      <c r="TTT560" s="3"/>
      <c r="TTU560" s="438"/>
      <c r="TTV560" s="3"/>
      <c r="TTW560" s="578"/>
      <c r="TTX560" s="3"/>
      <c r="TTY560" s="438"/>
      <c r="TTZ560" s="3"/>
      <c r="TUA560" s="578"/>
      <c r="TUB560" s="3"/>
      <c r="TUC560" s="438"/>
      <c r="TUD560" s="3"/>
      <c r="TUE560" s="578"/>
      <c r="TUF560" s="3"/>
      <c r="TUG560" s="438"/>
      <c r="TUH560" s="3"/>
      <c r="TUI560" s="578"/>
      <c r="TUJ560" s="3"/>
      <c r="TUK560" s="438"/>
      <c r="TUL560" s="3"/>
      <c r="TUM560" s="578"/>
      <c r="TUN560" s="3"/>
      <c r="TUO560" s="438"/>
      <c r="TUP560" s="3"/>
      <c r="TUQ560" s="578"/>
      <c r="TUR560" s="3"/>
      <c r="TUS560" s="438"/>
      <c r="TUT560" s="3"/>
      <c r="TUU560" s="578"/>
      <c r="TUV560" s="3"/>
      <c r="TUW560" s="438"/>
      <c r="TUX560" s="3"/>
      <c r="TUY560" s="578"/>
      <c r="TUZ560" s="3"/>
      <c r="TVA560" s="438"/>
      <c r="TVB560" s="3"/>
      <c r="TVC560" s="578"/>
      <c r="TVD560" s="3"/>
      <c r="TVE560" s="438"/>
      <c r="TVF560" s="3"/>
      <c r="TVG560" s="578"/>
      <c r="TVH560" s="3"/>
      <c r="TVI560" s="438"/>
      <c r="TVJ560" s="3"/>
      <c r="TVK560" s="578"/>
      <c r="TVL560" s="3"/>
      <c r="TVM560" s="438"/>
      <c r="TVN560" s="3"/>
      <c r="TVO560" s="578"/>
      <c r="TVP560" s="3"/>
      <c r="TVQ560" s="438"/>
      <c r="TVR560" s="3"/>
      <c r="TVS560" s="578"/>
      <c r="TVT560" s="3"/>
      <c r="TVU560" s="438"/>
      <c r="TVV560" s="3"/>
      <c r="TVW560" s="578"/>
      <c r="TVX560" s="3"/>
      <c r="TVY560" s="438"/>
      <c r="TVZ560" s="3"/>
      <c r="TWA560" s="578"/>
      <c r="TWB560" s="3"/>
      <c r="TWC560" s="438"/>
      <c r="TWD560" s="3"/>
      <c r="TWE560" s="578"/>
      <c r="TWF560" s="3"/>
      <c r="TWG560" s="438"/>
      <c r="TWH560" s="3"/>
      <c r="TWI560" s="578"/>
      <c r="TWJ560" s="3"/>
      <c r="TWK560" s="438"/>
      <c r="TWL560" s="3"/>
      <c r="TWM560" s="578"/>
      <c r="TWN560" s="3"/>
      <c r="TWO560" s="438"/>
      <c r="TWP560" s="3"/>
      <c r="TWQ560" s="578"/>
      <c r="TWR560" s="3"/>
      <c r="TWS560" s="438"/>
      <c r="TWT560" s="3"/>
      <c r="TWU560" s="578"/>
      <c r="TWV560" s="3"/>
      <c r="TWW560" s="438"/>
      <c r="TWX560" s="3"/>
      <c r="TWY560" s="578"/>
      <c r="TWZ560" s="3"/>
      <c r="TXA560" s="438"/>
      <c r="TXB560" s="3"/>
      <c r="TXC560" s="578"/>
      <c r="TXD560" s="3"/>
      <c r="TXE560" s="438"/>
      <c r="TXF560" s="3"/>
      <c r="TXG560" s="578"/>
      <c r="TXH560" s="3"/>
      <c r="TXI560" s="438"/>
      <c r="TXJ560" s="3"/>
      <c r="TXK560" s="578"/>
      <c r="TXL560" s="3"/>
      <c r="TXM560" s="438"/>
      <c r="TXN560" s="3"/>
      <c r="TXO560" s="578"/>
      <c r="TXP560" s="3"/>
      <c r="TXQ560" s="438"/>
      <c r="TXR560" s="3"/>
      <c r="TXS560" s="578"/>
      <c r="TXT560" s="3"/>
      <c r="TXU560" s="438"/>
      <c r="TXV560" s="3"/>
      <c r="TXW560" s="578"/>
      <c r="TXX560" s="3"/>
      <c r="TXY560" s="438"/>
      <c r="TXZ560" s="3"/>
      <c r="TYA560" s="578"/>
      <c r="TYB560" s="3"/>
      <c r="TYC560" s="438"/>
      <c r="TYD560" s="3"/>
      <c r="TYE560" s="578"/>
      <c r="TYF560" s="3"/>
      <c r="TYG560" s="438"/>
      <c r="TYH560" s="3"/>
      <c r="TYI560" s="578"/>
      <c r="TYJ560" s="3"/>
      <c r="TYK560" s="438"/>
      <c r="TYL560" s="3"/>
      <c r="TYM560" s="578"/>
      <c r="TYN560" s="3"/>
      <c r="TYO560" s="438"/>
      <c r="TYP560" s="3"/>
      <c r="TYQ560" s="578"/>
      <c r="TYR560" s="3"/>
      <c r="TYS560" s="438"/>
      <c r="TYT560" s="3"/>
      <c r="TYU560" s="578"/>
      <c r="TYV560" s="3"/>
      <c r="TYW560" s="438"/>
      <c r="TYX560" s="3"/>
      <c r="TYY560" s="578"/>
      <c r="TYZ560" s="3"/>
      <c r="TZA560" s="438"/>
      <c r="TZB560" s="3"/>
      <c r="TZC560" s="578"/>
      <c r="TZD560" s="3"/>
      <c r="TZE560" s="438"/>
      <c r="TZF560" s="3"/>
      <c r="TZG560" s="578"/>
      <c r="TZH560" s="3"/>
      <c r="TZI560" s="438"/>
      <c r="TZJ560" s="3"/>
      <c r="TZK560" s="578"/>
      <c r="TZL560" s="3"/>
      <c r="TZM560" s="438"/>
      <c r="TZN560" s="3"/>
      <c r="TZO560" s="578"/>
      <c r="TZP560" s="3"/>
      <c r="TZQ560" s="438"/>
      <c r="TZR560" s="3"/>
      <c r="TZS560" s="578"/>
      <c r="TZT560" s="3"/>
      <c r="TZU560" s="438"/>
      <c r="TZV560" s="3"/>
      <c r="TZW560" s="578"/>
      <c r="TZX560" s="3"/>
      <c r="TZY560" s="438"/>
      <c r="TZZ560" s="3"/>
      <c r="UAA560" s="578"/>
      <c r="UAB560" s="3"/>
      <c r="UAC560" s="438"/>
      <c r="UAD560" s="3"/>
      <c r="UAE560" s="578"/>
      <c r="UAF560" s="3"/>
      <c r="UAG560" s="438"/>
      <c r="UAH560" s="3"/>
      <c r="UAI560" s="578"/>
      <c r="UAJ560" s="3"/>
      <c r="UAK560" s="438"/>
      <c r="UAL560" s="3"/>
      <c r="UAM560" s="578"/>
      <c r="UAN560" s="3"/>
      <c r="UAO560" s="438"/>
      <c r="UAP560" s="3"/>
      <c r="UAQ560" s="578"/>
      <c r="UAR560" s="3"/>
      <c r="UAS560" s="438"/>
      <c r="UAT560" s="3"/>
      <c r="UAU560" s="578"/>
      <c r="UAV560" s="3"/>
      <c r="UAW560" s="438"/>
      <c r="UAX560" s="3"/>
      <c r="UAY560" s="578"/>
      <c r="UAZ560" s="3"/>
      <c r="UBA560" s="438"/>
      <c r="UBB560" s="3"/>
      <c r="UBC560" s="578"/>
      <c r="UBD560" s="3"/>
      <c r="UBE560" s="438"/>
      <c r="UBF560" s="3"/>
      <c r="UBG560" s="578"/>
      <c r="UBH560" s="3"/>
      <c r="UBI560" s="438"/>
      <c r="UBJ560" s="3"/>
      <c r="UBK560" s="578"/>
      <c r="UBL560" s="3"/>
      <c r="UBM560" s="438"/>
      <c r="UBN560" s="3"/>
      <c r="UBO560" s="578"/>
      <c r="UBP560" s="3"/>
      <c r="UBQ560" s="438"/>
      <c r="UBR560" s="3"/>
      <c r="UBS560" s="578"/>
      <c r="UBT560" s="3"/>
      <c r="UBU560" s="438"/>
      <c r="UBV560" s="3"/>
      <c r="UBW560" s="578"/>
      <c r="UBX560" s="3"/>
      <c r="UBY560" s="438"/>
      <c r="UBZ560" s="3"/>
      <c r="UCA560" s="578"/>
      <c r="UCB560" s="3"/>
      <c r="UCC560" s="438"/>
      <c r="UCD560" s="3"/>
      <c r="UCE560" s="578"/>
      <c r="UCF560" s="3"/>
      <c r="UCG560" s="438"/>
      <c r="UCH560" s="3"/>
      <c r="UCI560" s="578"/>
      <c r="UCJ560" s="3"/>
      <c r="UCK560" s="438"/>
      <c r="UCL560" s="3"/>
      <c r="UCM560" s="578"/>
      <c r="UCN560" s="3"/>
      <c r="UCO560" s="438"/>
      <c r="UCP560" s="3"/>
      <c r="UCQ560" s="578"/>
      <c r="UCR560" s="3"/>
      <c r="UCS560" s="438"/>
      <c r="UCT560" s="3"/>
      <c r="UCU560" s="578"/>
      <c r="UCV560" s="3"/>
      <c r="UCW560" s="438"/>
      <c r="UCX560" s="3"/>
      <c r="UCY560" s="578"/>
      <c r="UCZ560" s="3"/>
      <c r="UDA560" s="438"/>
      <c r="UDB560" s="3"/>
      <c r="UDC560" s="578"/>
      <c r="UDD560" s="3"/>
      <c r="UDE560" s="438"/>
      <c r="UDF560" s="3"/>
      <c r="UDG560" s="578"/>
      <c r="UDH560" s="3"/>
      <c r="UDI560" s="438"/>
      <c r="UDJ560" s="3"/>
      <c r="UDK560" s="578"/>
      <c r="UDL560" s="3"/>
      <c r="UDM560" s="438"/>
      <c r="UDN560" s="3"/>
      <c r="UDO560" s="578"/>
      <c r="UDP560" s="3"/>
      <c r="UDQ560" s="438"/>
      <c r="UDR560" s="3"/>
      <c r="UDS560" s="578"/>
      <c r="UDT560" s="3"/>
      <c r="UDU560" s="438"/>
      <c r="UDV560" s="3"/>
      <c r="UDW560" s="578"/>
      <c r="UDX560" s="3"/>
      <c r="UDY560" s="438"/>
      <c r="UDZ560" s="3"/>
      <c r="UEA560" s="578"/>
      <c r="UEB560" s="3"/>
      <c r="UEC560" s="438"/>
      <c r="UED560" s="3"/>
      <c r="UEE560" s="578"/>
      <c r="UEF560" s="3"/>
      <c r="UEG560" s="438"/>
      <c r="UEH560" s="3"/>
      <c r="UEI560" s="578"/>
      <c r="UEJ560" s="3"/>
      <c r="UEK560" s="438"/>
      <c r="UEL560" s="3"/>
      <c r="UEM560" s="578"/>
      <c r="UEN560" s="3"/>
      <c r="UEO560" s="438"/>
      <c r="UEP560" s="3"/>
      <c r="UEQ560" s="578"/>
      <c r="UER560" s="3"/>
      <c r="UES560" s="438"/>
      <c r="UET560" s="3"/>
      <c r="UEU560" s="578"/>
      <c r="UEV560" s="3"/>
      <c r="UEW560" s="438"/>
      <c r="UEX560" s="3"/>
      <c r="UEY560" s="578"/>
      <c r="UEZ560" s="3"/>
      <c r="UFA560" s="438"/>
      <c r="UFB560" s="3"/>
      <c r="UFC560" s="578"/>
      <c r="UFD560" s="3"/>
      <c r="UFE560" s="438"/>
      <c r="UFF560" s="3"/>
      <c r="UFG560" s="578"/>
      <c r="UFH560" s="3"/>
      <c r="UFI560" s="438"/>
      <c r="UFJ560" s="3"/>
      <c r="UFK560" s="578"/>
      <c r="UFL560" s="3"/>
      <c r="UFM560" s="438"/>
      <c r="UFN560" s="3"/>
      <c r="UFO560" s="578"/>
      <c r="UFP560" s="3"/>
      <c r="UFQ560" s="438"/>
      <c r="UFR560" s="3"/>
      <c r="UFS560" s="578"/>
      <c r="UFT560" s="3"/>
      <c r="UFU560" s="438"/>
      <c r="UFV560" s="3"/>
      <c r="UFW560" s="578"/>
      <c r="UFX560" s="3"/>
      <c r="UFY560" s="438"/>
      <c r="UFZ560" s="3"/>
      <c r="UGA560" s="578"/>
      <c r="UGB560" s="3"/>
      <c r="UGC560" s="438"/>
      <c r="UGD560" s="3"/>
      <c r="UGE560" s="578"/>
      <c r="UGF560" s="3"/>
      <c r="UGG560" s="438"/>
      <c r="UGH560" s="3"/>
      <c r="UGI560" s="578"/>
      <c r="UGJ560" s="3"/>
      <c r="UGK560" s="438"/>
      <c r="UGL560" s="3"/>
      <c r="UGM560" s="578"/>
      <c r="UGN560" s="3"/>
      <c r="UGO560" s="438"/>
      <c r="UGP560" s="3"/>
      <c r="UGQ560" s="578"/>
      <c r="UGR560" s="3"/>
      <c r="UGS560" s="438"/>
      <c r="UGT560" s="3"/>
      <c r="UGU560" s="578"/>
      <c r="UGV560" s="3"/>
      <c r="UGW560" s="438"/>
      <c r="UGX560" s="3"/>
      <c r="UGY560" s="578"/>
      <c r="UGZ560" s="3"/>
      <c r="UHA560" s="438"/>
      <c r="UHB560" s="3"/>
      <c r="UHC560" s="578"/>
      <c r="UHD560" s="3"/>
      <c r="UHE560" s="438"/>
      <c r="UHF560" s="3"/>
      <c r="UHG560" s="578"/>
      <c r="UHH560" s="3"/>
      <c r="UHI560" s="438"/>
      <c r="UHJ560" s="3"/>
      <c r="UHK560" s="578"/>
      <c r="UHL560" s="3"/>
      <c r="UHM560" s="438"/>
      <c r="UHN560" s="3"/>
      <c r="UHO560" s="578"/>
      <c r="UHP560" s="3"/>
      <c r="UHQ560" s="438"/>
      <c r="UHR560" s="3"/>
      <c r="UHS560" s="578"/>
      <c r="UHT560" s="3"/>
      <c r="UHU560" s="438"/>
      <c r="UHV560" s="3"/>
      <c r="UHW560" s="578"/>
      <c r="UHX560" s="3"/>
      <c r="UHY560" s="438"/>
      <c r="UHZ560" s="3"/>
      <c r="UIA560" s="578"/>
      <c r="UIB560" s="3"/>
      <c r="UIC560" s="438"/>
      <c r="UID560" s="3"/>
      <c r="UIE560" s="578"/>
      <c r="UIF560" s="3"/>
      <c r="UIG560" s="438"/>
      <c r="UIH560" s="3"/>
      <c r="UII560" s="578"/>
      <c r="UIJ560" s="3"/>
      <c r="UIK560" s="438"/>
      <c r="UIL560" s="3"/>
      <c r="UIM560" s="578"/>
      <c r="UIN560" s="3"/>
      <c r="UIO560" s="438"/>
      <c r="UIP560" s="3"/>
      <c r="UIQ560" s="578"/>
      <c r="UIR560" s="3"/>
      <c r="UIS560" s="438"/>
      <c r="UIT560" s="3"/>
      <c r="UIU560" s="578"/>
      <c r="UIV560" s="3"/>
      <c r="UIW560" s="438"/>
      <c r="UIX560" s="3"/>
      <c r="UIY560" s="578"/>
      <c r="UIZ560" s="3"/>
      <c r="UJA560" s="438"/>
      <c r="UJB560" s="3"/>
      <c r="UJC560" s="578"/>
      <c r="UJD560" s="3"/>
      <c r="UJE560" s="438"/>
      <c r="UJF560" s="3"/>
      <c r="UJG560" s="578"/>
      <c r="UJH560" s="3"/>
      <c r="UJI560" s="438"/>
      <c r="UJJ560" s="3"/>
      <c r="UJK560" s="578"/>
      <c r="UJL560" s="3"/>
      <c r="UJM560" s="438"/>
      <c r="UJN560" s="3"/>
      <c r="UJO560" s="578"/>
      <c r="UJP560" s="3"/>
      <c r="UJQ560" s="438"/>
      <c r="UJR560" s="3"/>
      <c r="UJS560" s="578"/>
      <c r="UJT560" s="3"/>
      <c r="UJU560" s="438"/>
      <c r="UJV560" s="3"/>
      <c r="UJW560" s="578"/>
      <c r="UJX560" s="3"/>
      <c r="UJY560" s="438"/>
      <c r="UJZ560" s="3"/>
      <c r="UKA560" s="578"/>
      <c r="UKB560" s="3"/>
      <c r="UKC560" s="438"/>
      <c r="UKD560" s="3"/>
      <c r="UKE560" s="578"/>
      <c r="UKF560" s="3"/>
      <c r="UKG560" s="438"/>
      <c r="UKH560" s="3"/>
      <c r="UKI560" s="578"/>
      <c r="UKJ560" s="3"/>
      <c r="UKK560" s="438"/>
      <c r="UKL560" s="3"/>
      <c r="UKM560" s="578"/>
      <c r="UKN560" s="3"/>
      <c r="UKO560" s="438"/>
      <c r="UKP560" s="3"/>
      <c r="UKQ560" s="578"/>
      <c r="UKR560" s="3"/>
      <c r="UKS560" s="438"/>
      <c r="UKT560" s="3"/>
      <c r="UKU560" s="578"/>
      <c r="UKV560" s="3"/>
      <c r="UKW560" s="438"/>
      <c r="UKX560" s="3"/>
      <c r="UKY560" s="578"/>
      <c r="UKZ560" s="3"/>
      <c r="ULA560" s="438"/>
      <c r="ULB560" s="3"/>
      <c r="ULC560" s="578"/>
      <c r="ULD560" s="3"/>
      <c r="ULE560" s="438"/>
      <c r="ULF560" s="3"/>
      <c r="ULG560" s="578"/>
      <c r="ULH560" s="3"/>
      <c r="ULI560" s="438"/>
      <c r="ULJ560" s="3"/>
      <c r="ULK560" s="578"/>
      <c r="ULL560" s="3"/>
      <c r="ULM560" s="438"/>
      <c r="ULN560" s="3"/>
      <c r="ULO560" s="578"/>
      <c r="ULP560" s="3"/>
      <c r="ULQ560" s="438"/>
      <c r="ULR560" s="3"/>
      <c r="ULS560" s="578"/>
      <c r="ULT560" s="3"/>
      <c r="ULU560" s="438"/>
      <c r="ULV560" s="3"/>
      <c r="ULW560" s="578"/>
      <c r="ULX560" s="3"/>
      <c r="ULY560" s="438"/>
      <c r="ULZ560" s="3"/>
      <c r="UMA560" s="578"/>
      <c r="UMB560" s="3"/>
      <c r="UMC560" s="438"/>
      <c r="UMD560" s="3"/>
      <c r="UME560" s="578"/>
      <c r="UMF560" s="3"/>
      <c r="UMG560" s="438"/>
      <c r="UMH560" s="3"/>
      <c r="UMI560" s="578"/>
      <c r="UMJ560" s="3"/>
      <c r="UMK560" s="438"/>
      <c r="UML560" s="3"/>
      <c r="UMM560" s="578"/>
      <c r="UMN560" s="3"/>
      <c r="UMO560" s="438"/>
      <c r="UMP560" s="3"/>
      <c r="UMQ560" s="578"/>
      <c r="UMR560" s="3"/>
      <c r="UMS560" s="438"/>
      <c r="UMT560" s="3"/>
      <c r="UMU560" s="578"/>
      <c r="UMV560" s="3"/>
      <c r="UMW560" s="438"/>
      <c r="UMX560" s="3"/>
      <c r="UMY560" s="578"/>
      <c r="UMZ560" s="3"/>
      <c r="UNA560" s="438"/>
      <c r="UNB560" s="3"/>
      <c r="UNC560" s="578"/>
      <c r="UND560" s="3"/>
      <c r="UNE560" s="438"/>
      <c r="UNF560" s="3"/>
      <c r="UNG560" s="578"/>
      <c r="UNH560" s="3"/>
      <c r="UNI560" s="438"/>
      <c r="UNJ560" s="3"/>
      <c r="UNK560" s="578"/>
      <c r="UNL560" s="3"/>
      <c r="UNM560" s="438"/>
      <c r="UNN560" s="3"/>
      <c r="UNO560" s="578"/>
      <c r="UNP560" s="3"/>
      <c r="UNQ560" s="438"/>
      <c r="UNR560" s="3"/>
      <c r="UNS560" s="578"/>
      <c r="UNT560" s="3"/>
      <c r="UNU560" s="438"/>
      <c r="UNV560" s="3"/>
      <c r="UNW560" s="578"/>
      <c r="UNX560" s="3"/>
      <c r="UNY560" s="438"/>
      <c r="UNZ560" s="3"/>
      <c r="UOA560" s="578"/>
      <c r="UOB560" s="3"/>
      <c r="UOC560" s="438"/>
      <c r="UOD560" s="3"/>
      <c r="UOE560" s="578"/>
      <c r="UOF560" s="3"/>
      <c r="UOG560" s="438"/>
      <c r="UOH560" s="3"/>
      <c r="UOI560" s="578"/>
      <c r="UOJ560" s="3"/>
      <c r="UOK560" s="438"/>
      <c r="UOL560" s="3"/>
      <c r="UOM560" s="578"/>
      <c r="UON560" s="3"/>
      <c r="UOO560" s="438"/>
      <c r="UOP560" s="3"/>
      <c r="UOQ560" s="578"/>
      <c r="UOR560" s="3"/>
      <c r="UOS560" s="438"/>
      <c r="UOT560" s="3"/>
      <c r="UOU560" s="578"/>
      <c r="UOV560" s="3"/>
      <c r="UOW560" s="438"/>
      <c r="UOX560" s="3"/>
      <c r="UOY560" s="578"/>
      <c r="UOZ560" s="3"/>
      <c r="UPA560" s="438"/>
      <c r="UPB560" s="3"/>
      <c r="UPC560" s="578"/>
      <c r="UPD560" s="3"/>
      <c r="UPE560" s="438"/>
      <c r="UPF560" s="3"/>
      <c r="UPG560" s="578"/>
      <c r="UPH560" s="3"/>
      <c r="UPI560" s="438"/>
      <c r="UPJ560" s="3"/>
      <c r="UPK560" s="578"/>
      <c r="UPL560" s="3"/>
      <c r="UPM560" s="438"/>
      <c r="UPN560" s="3"/>
      <c r="UPO560" s="578"/>
      <c r="UPP560" s="3"/>
      <c r="UPQ560" s="438"/>
      <c r="UPR560" s="3"/>
      <c r="UPS560" s="578"/>
      <c r="UPT560" s="3"/>
      <c r="UPU560" s="438"/>
      <c r="UPV560" s="3"/>
      <c r="UPW560" s="578"/>
      <c r="UPX560" s="3"/>
      <c r="UPY560" s="438"/>
      <c r="UPZ560" s="3"/>
      <c r="UQA560" s="578"/>
      <c r="UQB560" s="3"/>
      <c r="UQC560" s="438"/>
      <c r="UQD560" s="3"/>
      <c r="UQE560" s="578"/>
      <c r="UQF560" s="3"/>
      <c r="UQG560" s="438"/>
      <c r="UQH560" s="3"/>
      <c r="UQI560" s="578"/>
      <c r="UQJ560" s="3"/>
      <c r="UQK560" s="438"/>
      <c r="UQL560" s="3"/>
      <c r="UQM560" s="578"/>
      <c r="UQN560" s="3"/>
      <c r="UQO560" s="438"/>
      <c r="UQP560" s="3"/>
      <c r="UQQ560" s="578"/>
      <c r="UQR560" s="3"/>
      <c r="UQS560" s="438"/>
      <c r="UQT560" s="3"/>
      <c r="UQU560" s="578"/>
      <c r="UQV560" s="3"/>
      <c r="UQW560" s="438"/>
      <c r="UQX560" s="3"/>
      <c r="UQY560" s="578"/>
      <c r="UQZ560" s="3"/>
      <c r="URA560" s="438"/>
      <c r="URB560" s="3"/>
      <c r="URC560" s="578"/>
      <c r="URD560" s="3"/>
      <c r="URE560" s="438"/>
      <c r="URF560" s="3"/>
      <c r="URG560" s="578"/>
      <c r="URH560" s="3"/>
      <c r="URI560" s="438"/>
      <c r="URJ560" s="3"/>
      <c r="URK560" s="578"/>
      <c r="URL560" s="3"/>
      <c r="URM560" s="438"/>
      <c r="URN560" s="3"/>
      <c r="URO560" s="578"/>
      <c r="URP560" s="3"/>
      <c r="URQ560" s="438"/>
      <c r="URR560" s="3"/>
      <c r="URS560" s="578"/>
      <c r="URT560" s="3"/>
      <c r="URU560" s="438"/>
      <c r="URV560" s="3"/>
      <c r="URW560" s="578"/>
      <c r="URX560" s="3"/>
      <c r="URY560" s="438"/>
      <c r="URZ560" s="3"/>
      <c r="USA560" s="578"/>
      <c r="USB560" s="3"/>
      <c r="USC560" s="438"/>
      <c r="USD560" s="3"/>
      <c r="USE560" s="578"/>
      <c r="USF560" s="3"/>
      <c r="USG560" s="438"/>
      <c r="USH560" s="3"/>
      <c r="USI560" s="578"/>
      <c r="USJ560" s="3"/>
      <c r="USK560" s="438"/>
      <c r="USL560" s="3"/>
      <c r="USM560" s="578"/>
      <c r="USN560" s="3"/>
      <c r="USO560" s="438"/>
      <c r="USP560" s="3"/>
      <c r="USQ560" s="578"/>
      <c r="USR560" s="3"/>
      <c r="USS560" s="438"/>
      <c r="UST560" s="3"/>
      <c r="USU560" s="578"/>
      <c r="USV560" s="3"/>
      <c r="USW560" s="438"/>
      <c r="USX560" s="3"/>
      <c r="USY560" s="578"/>
      <c r="USZ560" s="3"/>
      <c r="UTA560" s="438"/>
      <c r="UTB560" s="3"/>
      <c r="UTC560" s="578"/>
      <c r="UTD560" s="3"/>
      <c r="UTE560" s="438"/>
      <c r="UTF560" s="3"/>
      <c r="UTG560" s="578"/>
      <c r="UTH560" s="3"/>
      <c r="UTI560" s="438"/>
      <c r="UTJ560" s="3"/>
      <c r="UTK560" s="578"/>
      <c r="UTL560" s="3"/>
      <c r="UTM560" s="438"/>
      <c r="UTN560" s="3"/>
      <c r="UTO560" s="578"/>
      <c r="UTP560" s="3"/>
      <c r="UTQ560" s="438"/>
      <c r="UTR560" s="3"/>
      <c r="UTS560" s="578"/>
      <c r="UTT560" s="3"/>
      <c r="UTU560" s="438"/>
      <c r="UTV560" s="3"/>
      <c r="UTW560" s="578"/>
      <c r="UTX560" s="3"/>
      <c r="UTY560" s="438"/>
      <c r="UTZ560" s="3"/>
      <c r="UUA560" s="578"/>
      <c r="UUB560" s="3"/>
      <c r="UUC560" s="438"/>
      <c r="UUD560" s="3"/>
      <c r="UUE560" s="578"/>
      <c r="UUF560" s="3"/>
      <c r="UUG560" s="438"/>
      <c r="UUH560" s="3"/>
      <c r="UUI560" s="578"/>
      <c r="UUJ560" s="3"/>
      <c r="UUK560" s="438"/>
      <c r="UUL560" s="3"/>
      <c r="UUM560" s="578"/>
      <c r="UUN560" s="3"/>
      <c r="UUO560" s="438"/>
      <c r="UUP560" s="3"/>
      <c r="UUQ560" s="578"/>
      <c r="UUR560" s="3"/>
      <c r="UUS560" s="438"/>
      <c r="UUT560" s="3"/>
      <c r="UUU560" s="578"/>
      <c r="UUV560" s="3"/>
      <c r="UUW560" s="438"/>
      <c r="UUX560" s="3"/>
      <c r="UUY560" s="578"/>
      <c r="UUZ560" s="3"/>
      <c r="UVA560" s="438"/>
      <c r="UVB560" s="3"/>
      <c r="UVC560" s="578"/>
      <c r="UVD560" s="3"/>
      <c r="UVE560" s="438"/>
      <c r="UVF560" s="3"/>
      <c r="UVG560" s="578"/>
      <c r="UVH560" s="3"/>
      <c r="UVI560" s="438"/>
      <c r="UVJ560" s="3"/>
      <c r="UVK560" s="578"/>
      <c r="UVL560" s="3"/>
      <c r="UVM560" s="438"/>
      <c r="UVN560" s="3"/>
      <c r="UVO560" s="578"/>
      <c r="UVP560" s="3"/>
      <c r="UVQ560" s="438"/>
      <c r="UVR560" s="3"/>
      <c r="UVS560" s="578"/>
      <c r="UVT560" s="3"/>
      <c r="UVU560" s="438"/>
      <c r="UVV560" s="3"/>
      <c r="UVW560" s="578"/>
      <c r="UVX560" s="3"/>
      <c r="UVY560" s="438"/>
      <c r="UVZ560" s="3"/>
      <c r="UWA560" s="578"/>
      <c r="UWB560" s="3"/>
      <c r="UWC560" s="438"/>
      <c r="UWD560" s="3"/>
      <c r="UWE560" s="578"/>
      <c r="UWF560" s="3"/>
      <c r="UWG560" s="438"/>
      <c r="UWH560" s="3"/>
      <c r="UWI560" s="578"/>
      <c r="UWJ560" s="3"/>
      <c r="UWK560" s="438"/>
      <c r="UWL560" s="3"/>
      <c r="UWM560" s="578"/>
      <c r="UWN560" s="3"/>
      <c r="UWO560" s="438"/>
      <c r="UWP560" s="3"/>
      <c r="UWQ560" s="578"/>
      <c r="UWR560" s="3"/>
      <c r="UWS560" s="438"/>
      <c r="UWT560" s="3"/>
      <c r="UWU560" s="578"/>
      <c r="UWV560" s="3"/>
      <c r="UWW560" s="438"/>
      <c r="UWX560" s="3"/>
      <c r="UWY560" s="578"/>
      <c r="UWZ560" s="3"/>
      <c r="UXA560" s="438"/>
      <c r="UXB560" s="3"/>
      <c r="UXC560" s="578"/>
      <c r="UXD560" s="3"/>
      <c r="UXE560" s="438"/>
      <c r="UXF560" s="3"/>
      <c r="UXG560" s="578"/>
      <c r="UXH560" s="3"/>
      <c r="UXI560" s="438"/>
      <c r="UXJ560" s="3"/>
      <c r="UXK560" s="578"/>
      <c r="UXL560" s="3"/>
      <c r="UXM560" s="438"/>
      <c r="UXN560" s="3"/>
      <c r="UXO560" s="578"/>
      <c r="UXP560" s="3"/>
      <c r="UXQ560" s="438"/>
      <c r="UXR560" s="3"/>
      <c r="UXS560" s="578"/>
      <c r="UXT560" s="3"/>
      <c r="UXU560" s="438"/>
      <c r="UXV560" s="3"/>
      <c r="UXW560" s="578"/>
      <c r="UXX560" s="3"/>
      <c r="UXY560" s="438"/>
      <c r="UXZ560" s="3"/>
      <c r="UYA560" s="578"/>
      <c r="UYB560" s="3"/>
      <c r="UYC560" s="438"/>
      <c r="UYD560" s="3"/>
      <c r="UYE560" s="578"/>
      <c r="UYF560" s="3"/>
      <c r="UYG560" s="438"/>
      <c r="UYH560" s="3"/>
      <c r="UYI560" s="578"/>
      <c r="UYJ560" s="3"/>
      <c r="UYK560" s="438"/>
      <c r="UYL560" s="3"/>
      <c r="UYM560" s="578"/>
      <c r="UYN560" s="3"/>
      <c r="UYO560" s="438"/>
      <c r="UYP560" s="3"/>
      <c r="UYQ560" s="578"/>
      <c r="UYR560" s="3"/>
      <c r="UYS560" s="438"/>
      <c r="UYT560" s="3"/>
      <c r="UYU560" s="578"/>
      <c r="UYV560" s="3"/>
      <c r="UYW560" s="438"/>
      <c r="UYX560" s="3"/>
      <c r="UYY560" s="578"/>
      <c r="UYZ560" s="3"/>
      <c r="UZA560" s="438"/>
      <c r="UZB560" s="3"/>
      <c r="UZC560" s="578"/>
      <c r="UZD560" s="3"/>
      <c r="UZE560" s="438"/>
      <c r="UZF560" s="3"/>
      <c r="UZG560" s="578"/>
      <c r="UZH560" s="3"/>
      <c r="UZI560" s="438"/>
      <c r="UZJ560" s="3"/>
      <c r="UZK560" s="578"/>
      <c r="UZL560" s="3"/>
      <c r="UZM560" s="438"/>
      <c r="UZN560" s="3"/>
      <c r="UZO560" s="578"/>
      <c r="UZP560" s="3"/>
      <c r="UZQ560" s="438"/>
      <c r="UZR560" s="3"/>
      <c r="UZS560" s="578"/>
      <c r="UZT560" s="3"/>
      <c r="UZU560" s="438"/>
      <c r="UZV560" s="3"/>
      <c r="UZW560" s="578"/>
      <c r="UZX560" s="3"/>
      <c r="UZY560" s="438"/>
      <c r="UZZ560" s="3"/>
      <c r="VAA560" s="578"/>
      <c r="VAB560" s="3"/>
      <c r="VAC560" s="438"/>
      <c r="VAD560" s="3"/>
      <c r="VAE560" s="578"/>
      <c r="VAF560" s="3"/>
      <c r="VAG560" s="438"/>
      <c r="VAH560" s="3"/>
      <c r="VAI560" s="578"/>
      <c r="VAJ560" s="3"/>
      <c r="VAK560" s="438"/>
      <c r="VAL560" s="3"/>
      <c r="VAM560" s="578"/>
      <c r="VAN560" s="3"/>
      <c r="VAO560" s="438"/>
      <c r="VAP560" s="3"/>
      <c r="VAQ560" s="578"/>
      <c r="VAR560" s="3"/>
      <c r="VAS560" s="438"/>
      <c r="VAT560" s="3"/>
      <c r="VAU560" s="578"/>
      <c r="VAV560" s="3"/>
      <c r="VAW560" s="438"/>
      <c r="VAX560" s="3"/>
      <c r="VAY560" s="578"/>
      <c r="VAZ560" s="3"/>
      <c r="VBA560" s="438"/>
      <c r="VBB560" s="3"/>
      <c r="VBC560" s="578"/>
      <c r="VBD560" s="3"/>
      <c r="VBE560" s="438"/>
      <c r="VBF560" s="3"/>
      <c r="VBG560" s="578"/>
      <c r="VBH560" s="3"/>
      <c r="VBI560" s="438"/>
      <c r="VBJ560" s="3"/>
      <c r="VBK560" s="578"/>
      <c r="VBL560" s="3"/>
      <c r="VBM560" s="438"/>
      <c r="VBN560" s="3"/>
      <c r="VBO560" s="578"/>
      <c r="VBP560" s="3"/>
      <c r="VBQ560" s="438"/>
      <c r="VBR560" s="3"/>
      <c r="VBS560" s="578"/>
      <c r="VBT560" s="3"/>
      <c r="VBU560" s="438"/>
      <c r="VBV560" s="3"/>
      <c r="VBW560" s="578"/>
      <c r="VBX560" s="3"/>
      <c r="VBY560" s="438"/>
      <c r="VBZ560" s="3"/>
      <c r="VCA560" s="578"/>
      <c r="VCB560" s="3"/>
      <c r="VCC560" s="438"/>
      <c r="VCD560" s="3"/>
      <c r="VCE560" s="578"/>
      <c r="VCF560" s="3"/>
      <c r="VCG560" s="438"/>
      <c r="VCH560" s="3"/>
      <c r="VCI560" s="578"/>
      <c r="VCJ560" s="3"/>
      <c r="VCK560" s="438"/>
      <c r="VCL560" s="3"/>
      <c r="VCM560" s="578"/>
      <c r="VCN560" s="3"/>
      <c r="VCO560" s="438"/>
      <c r="VCP560" s="3"/>
      <c r="VCQ560" s="578"/>
      <c r="VCR560" s="3"/>
      <c r="VCS560" s="438"/>
      <c r="VCT560" s="3"/>
      <c r="VCU560" s="578"/>
      <c r="VCV560" s="3"/>
      <c r="VCW560" s="438"/>
      <c r="VCX560" s="3"/>
      <c r="VCY560" s="578"/>
      <c r="VCZ560" s="3"/>
      <c r="VDA560" s="438"/>
      <c r="VDB560" s="3"/>
      <c r="VDC560" s="578"/>
      <c r="VDD560" s="3"/>
      <c r="VDE560" s="438"/>
      <c r="VDF560" s="3"/>
      <c r="VDG560" s="578"/>
      <c r="VDH560" s="3"/>
      <c r="VDI560" s="438"/>
      <c r="VDJ560" s="3"/>
      <c r="VDK560" s="578"/>
      <c r="VDL560" s="3"/>
      <c r="VDM560" s="438"/>
      <c r="VDN560" s="3"/>
      <c r="VDO560" s="578"/>
      <c r="VDP560" s="3"/>
      <c r="VDQ560" s="438"/>
      <c r="VDR560" s="3"/>
      <c r="VDS560" s="578"/>
      <c r="VDT560" s="3"/>
      <c r="VDU560" s="438"/>
      <c r="VDV560" s="3"/>
      <c r="VDW560" s="578"/>
      <c r="VDX560" s="3"/>
      <c r="VDY560" s="438"/>
      <c r="VDZ560" s="3"/>
      <c r="VEA560" s="578"/>
      <c r="VEB560" s="3"/>
      <c r="VEC560" s="438"/>
      <c r="VED560" s="3"/>
      <c r="VEE560" s="578"/>
      <c r="VEF560" s="3"/>
      <c r="VEG560" s="438"/>
      <c r="VEH560" s="3"/>
      <c r="VEI560" s="578"/>
      <c r="VEJ560" s="3"/>
      <c r="VEK560" s="438"/>
      <c r="VEL560" s="3"/>
      <c r="VEM560" s="578"/>
      <c r="VEN560" s="3"/>
      <c r="VEO560" s="438"/>
      <c r="VEP560" s="3"/>
      <c r="VEQ560" s="578"/>
      <c r="VER560" s="3"/>
      <c r="VES560" s="438"/>
      <c r="VET560" s="3"/>
      <c r="VEU560" s="578"/>
      <c r="VEV560" s="3"/>
      <c r="VEW560" s="438"/>
      <c r="VEX560" s="3"/>
      <c r="VEY560" s="578"/>
      <c r="VEZ560" s="3"/>
      <c r="VFA560" s="438"/>
      <c r="VFB560" s="3"/>
      <c r="VFC560" s="578"/>
      <c r="VFD560" s="3"/>
      <c r="VFE560" s="438"/>
      <c r="VFF560" s="3"/>
      <c r="VFG560" s="578"/>
      <c r="VFH560" s="3"/>
      <c r="VFI560" s="438"/>
      <c r="VFJ560" s="3"/>
      <c r="VFK560" s="578"/>
      <c r="VFL560" s="3"/>
      <c r="VFM560" s="438"/>
      <c r="VFN560" s="3"/>
      <c r="VFO560" s="578"/>
      <c r="VFP560" s="3"/>
      <c r="VFQ560" s="438"/>
      <c r="VFR560" s="3"/>
      <c r="VFS560" s="578"/>
      <c r="VFT560" s="3"/>
      <c r="VFU560" s="438"/>
      <c r="VFV560" s="3"/>
      <c r="VFW560" s="578"/>
      <c r="VFX560" s="3"/>
      <c r="VFY560" s="438"/>
      <c r="VFZ560" s="3"/>
      <c r="VGA560" s="578"/>
      <c r="VGB560" s="3"/>
      <c r="VGC560" s="438"/>
      <c r="VGD560" s="3"/>
      <c r="VGE560" s="578"/>
      <c r="VGF560" s="3"/>
      <c r="VGG560" s="438"/>
      <c r="VGH560" s="3"/>
      <c r="VGI560" s="578"/>
      <c r="VGJ560" s="3"/>
      <c r="VGK560" s="438"/>
      <c r="VGL560" s="3"/>
      <c r="VGM560" s="578"/>
      <c r="VGN560" s="3"/>
      <c r="VGO560" s="438"/>
      <c r="VGP560" s="3"/>
      <c r="VGQ560" s="578"/>
      <c r="VGR560" s="3"/>
      <c r="VGS560" s="438"/>
      <c r="VGT560" s="3"/>
      <c r="VGU560" s="578"/>
      <c r="VGV560" s="3"/>
      <c r="VGW560" s="438"/>
      <c r="VGX560" s="3"/>
      <c r="VGY560" s="578"/>
      <c r="VGZ560" s="3"/>
      <c r="VHA560" s="438"/>
      <c r="VHB560" s="3"/>
      <c r="VHC560" s="578"/>
      <c r="VHD560" s="3"/>
      <c r="VHE560" s="438"/>
      <c r="VHF560" s="3"/>
      <c r="VHG560" s="578"/>
      <c r="VHH560" s="3"/>
      <c r="VHI560" s="438"/>
      <c r="VHJ560" s="3"/>
      <c r="VHK560" s="578"/>
      <c r="VHL560" s="3"/>
      <c r="VHM560" s="438"/>
      <c r="VHN560" s="3"/>
      <c r="VHO560" s="578"/>
      <c r="VHP560" s="3"/>
      <c r="VHQ560" s="438"/>
      <c r="VHR560" s="3"/>
      <c r="VHS560" s="578"/>
      <c r="VHT560" s="3"/>
      <c r="VHU560" s="438"/>
      <c r="VHV560" s="3"/>
      <c r="VHW560" s="578"/>
      <c r="VHX560" s="3"/>
      <c r="VHY560" s="438"/>
      <c r="VHZ560" s="3"/>
      <c r="VIA560" s="578"/>
      <c r="VIB560" s="3"/>
      <c r="VIC560" s="438"/>
      <c r="VID560" s="3"/>
      <c r="VIE560" s="578"/>
      <c r="VIF560" s="3"/>
      <c r="VIG560" s="438"/>
      <c r="VIH560" s="3"/>
      <c r="VII560" s="578"/>
      <c r="VIJ560" s="3"/>
      <c r="VIK560" s="438"/>
      <c r="VIL560" s="3"/>
      <c r="VIM560" s="578"/>
      <c r="VIN560" s="3"/>
      <c r="VIO560" s="438"/>
      <c r="VIP560" s="3"/>
      <c r="VIQ560" s="578"/>
      <c r="VIR560" s="3"/>
      <c r="VIS560" s="438"/>
      <c r="VIT560" s="3"/>
      <c r="VIU560" s="578"/>
      <c r="VIV560" s="3"/>
      <c r="VIW560" s="438"/>
      <c r="VIX560" s="3"/>
      <c r="VIY560" s="578"/>
      <c r="VIZ560" s="3"/>
      <c r="VJA560" s="438"/>
      <c r="VJB560" s="3"/>
      <c r="VJC560" s="578"/>
      <c r="VJD560" s="3"/>
      <c r="VJE560" s="438"/>
      <c r="VJF560" s="3"/>
      <c r="VJG560" s="578"/>
      <c r="VJH560" s="3"/>
      <c r="VJI560" s="438"/>
      <c r="VJJ560" s="3"/>
      <c r="VJK560" s="578"/>
      <c r="VJL560" s="3"/>
      <c r="VJM560" s="438"/>
      <c r="VJN560" s="3"/>
      <c r="VJO560" s="578"/>
      <c r="VJP560" s="3"/>
      <c r="VJQ560" s="438"/>
      <c r="VJR560" s="3"/>
      <c r="VJS560" s="578"/>
      <c r="VJT560" s="3"/>
      <c r="VJU560" s="438"/>
      <c r="VJV560" s="3"/>
      <c r="VJW560" s="578"/>
      <c r="VJX560" s="3"/>
      <c r="VJY560" s="438"/>
      <c r="VJZ560" s="3"/>
      <c r="VKA560" s="578"/>
      <c r="VKB560" s="3"/>
      <c r="VKC560" s="438"/>
      <c r="VKD560" s="3"/>
      <c r="VKE560" s="578"/>
      <c r="VKF560" s="3"/>
      <c r="VKG560" s="438"/>
      <c r="VKH560" s="3"/>
      <c r="VKI560" s="578"/>
      <c r="VKJ560" s="3"/>
      <c r="VKK560" s="438"/>
      <c r="VKL560" s="3"/>
      <c r="VKM560" s="578"/>
      <c r="VKN560" s="3"/>
      <c r="VKO560" s="438"/>
      <c r="VKP560" s="3"/>
      <c r="VKQ560" s="578"/>
      <c r="VKR560" s="3"/>
      <c r="VKS560" s="438"/>
      <c r="VKT560" s="3"/>
      <c r="VKU560" s="578"/>
      <c r="VKV560" s="3"/>
      <c r="VKW560" s="438"/>
      <c r="VKX560" s="3"/>
      <c r="VKY560" s="578"/>
      <c r="VKZ560" s="3"/>
      <c r="VLA560" s="438"/>
      <c r="VLB560" s="3"/>
      <c r="VLC560" s="578"/>
      <c r="VLD560" s="3"/>
      <c r="VLE560" s="438"/>
      <c r="VLF560" s="3"/>
      <c r="VLG560" s="578"/>
      <c r="VLH560" s="3"/>
      <c r="VLI560" s="438"/>
      <c r="VLJ560" s="3"/>
      <c r="VLK560" s="578"/>
      <c r="VLL560" s="3"/>
      <c r="VLM560" s="438"/>
      <c r="VLN560" s="3"/>
      <c r="VLO560" s="578"/>
      <c r="VLP560" s="3"/>
      <c r="VLQ560" s="438"/>
      <c r="VLR560" s="3"/>
      <c r="VLS560" s="578"/>
      <c r="VLT560" s="3"/>
      <c r="VLU560" s="438"/>
      <c r="VLV560" s="3"/>
      <c r="VLW560" s="578"/>
      <c r="VLX560" s="3"/>
      <c r="VLY560" s="438"/>
      <c r="VLZ560" s="3"/>
      <c r="VMA560" s="578"/>
      <c r="VMB560" s="3"/>
      <c r="VMC560" s="438"/>
      <c r="VMD560" s="3"/>
      <c r="VME560" s="578"/>
      <c r="VMF560" s="3"/>
      <c r="VMG560" s="438"/>
      <c r="VMH560" s="3"/>
      <c r="VMI560" s="578"/>
      <c r="VMJ560" s="3"/>
      <c r="VMK560" s="438"/>
      <c r="VML560" s="3"/>
      <c r="VMM560" s="578"/>
      <c r="VMN560" s="3"/>
      <c r="VMO560" s="438"/>
      <c r="VMP560" s="3"/>
      <c r="VMQ560" s="578"/>
      <c r="VMR560" s="3"/>
      <c r="VMS560" s="438"/>
      <c r="VMT560" s="3"/>
      <c r="VMU560" s="578"/>
      <c r="VMV560" s="3"/>
      <c r="VMW560" s="438"/>
      <c r="VMX560" s="3"/>
      <c r="VMY560" s="578"/>
      <c r="VMZ560" s="3"/>
      <c r="VNA560" s="438"/>
      <c r="VNB560" s="3"/>
      <c r="VNC560" s="578"/>
      <c r="VND560" s="3"/>
      <c r="VNE560" s="438"/>
      <c r="VNF560" s="3"/>
      <c r="VNG560" s="578"/>
      <c r="VNH560" s="3"/>
      <c r="VNI560" s="438"/>
      <c r="VNJ560" s="3"/>
      <c r="VNK560" s="578"/>
      <c r="VNL560" s="3"/>
      <c r="VNM560" s="438"/>
      <c r="VNN560" s="3"/>
      <c r="VNO560" s="578"/>
      <c r="VNP560" s="3"/>
      <c r="VNQ560" s="438"/>
      <c r="VNR560" s="3"/>
      <c r="VNS560" s="578"/>
      <c r="VNT560" s="3"/>
      <c r="VNU560" s="438"/>
      <c r="VNV560" s="3"/>
      <c r="VNW560" s="578"/>
      <c r="VNX560" s="3"/>
      <c r="VNY560" s="438"/>
      <c r="VNZ560" s="3"/>
      <c r="VOA560" s="578"/>
      <c r="VOB560" s="3"/>
      <c r="VOC560" s="438"/>
      <c r="VOD560" s="3"/>
      <c r="VOE560" s="578"/>
      <c r="VOF560" s="3"/>
      <c r="VOG560" s="438"/>
      <c r="VOH560" s="3"/>
      <c r="VOI560" s="578"/>
      <c r="VOJ560" s="3"/>
      <c r="VOK560" s="438"/>
      <c r="VOL560" s="3"/>
      <c r="VOM560" s="578"/>
      <c r="VON560" s="3"/>
      <c r="VOO560" s="438"/>
      <c r="VOP560" s="3"/>
      <c r="VOQ560" s="578"/>
      <c r="VOR560" s="3"/>
      <c r="VOS560" s="438"/>
      <c r="VOT560" s="3"/>
      <c r="VOU560" s="578"/>
      <c r="VOV560" s="3"/>
      <c r="VOW560" s="438"/>
      <c r="VOX560" s="3"/>
      <c r="VOY560" s="578"/>
      <c r="VOZ560" s="3"/>
      <c r="VPA560" s="438"/>
      <c r="VPB560" s="3"/>
      <c r="VPC560" s="578"/>
      <c r="VPD560" s="3"/>
      <c r="VPE560" s="438"/>
      <c r="VPF560" s="3"/>
      <c r="VPG560" s="578"/>
      <c r="VPH560" s="3"/>
      <c r="VPI560" s="438"/>
      <c r="VPJ560" s="3"/>
      <c r="VPK560" s="578"/>
      <c r="VPL560" s="3"/>
      <c r="VPM560" s="438"/>
      <c r="VPN560" s="3"/>
      <c r="VPO560" s="578"/>
      <c r="VPP560" s="3"/>
      <c r="VPQ560" s="438"/>
      <c r="VPR560" s="3"/>
      <c r="VPS560" s="578"/>
      <c r="VPT560" s="3"/>
      <c r="VPU560" s="438"/>
      <c r="VPV560" s="3"/>
      <c r="VPW560" s="578"/>
      <c r="VPX560" s="3"/>
      <c r="VPY560" s="438"/>
      <c r="VPZ560" s="3"/>
      <c r="VQA560" s="578"/>
      <c r="VQB560" s="3"/>
      <c r="VQC560" s="438"/>
      <c r="VQD560" s="3"/>
      <c r="VQE560" s="578"/>
      <c r="VQF560" s="3"/>
      <c r="VQG560" s="438"/>
      <c r="VQH560" s="3"/>
      <c r="VQI560" s="578"/>
      <c r="VQJ560" s="3"/>
      <c r="VQK560" s="438"/>
      <c r="VQL560" s="3"/>
      <c r="VQM560" s="578"/>
      <c r="VQN560" s="3"/>
      <c r="VQO560" s="438"/>
      <c r="VQP560" s="3"/>
      <c r="VQQ560" s="578"/>
      <c r="VQR560" s="3"/>
      <c r="VQS560" s="438"/>
      <c r="VQT560" s="3"/>
      <c r="VQU560" s="578"/>
      <c r="VQV560" s="3"/>
      <c r="VQW560" s="438"/>
      <c r="VQX560" s="3"/>
      <c r="VQY560" s="578"/>
      <c r="VQZ560" s="3"/>
      <c r="VRA560" s="438"/>
      <c r="VRB560" s="3"/>
      <c r="VRC560" s="578"/>
      <c r="VRD560" s="3"/>
      <c r="VRE560" s="438"/>
      <c r="VRF560" s="3"/>
      <c r="VRG560" s="578"/>
      <c r="VRH560" s="3"/>
      <c r="VRI560" s="438"/>
      <c r="VRJ560" s="3"/>
      <c r="VRK560" s="578"/>
      <c r="VRL560" s="3"/>
      <c r="VRM560" s="438"/>
      <c r="VRN560" s="3"/>
      <c r="VRO560" s="578"/>
      <c r="VRP560" s="3"/>
      <c r="VRQ560" s="438"/>
      <c r="VRR560" s="3"/>
      <c r="VRS560" s="578"/>
      <c r="VRT560" s="3"/>
      <c r="VRU560" s="438"/>
      <c r="VRV560" s="3"/>
      <c r="VRW560" s="578"/>
      <c r="VRX560" s="3"/>
      <c r="VRY560" s="438"/>
      <c r="VRZ560" s="3"/>
      <c r="VSA560" s="578"/>
      <c r="VSB560" s="3"/>
      <c r="VSC560" s="438"/>
      <c r="VSD560" s="3"/>
      <c r="VSE560" s="578"/>
      <c r="VSF560" s="3"/>
      <c r="VSG560" s="438"/>
      <c r="VSH560" s="3"/>
      <c r="VSI560" s="578"/>
      <c r="VSJ560" s="3"/>
      <c r="VSK560" s="438"/>
      <c r="VSL560" s="3"/>
      <c r="VSM560" s="578"/>
      <c r="VSN560" s="3"/>
      <c r="VSO560" s="438"/>
      <c r="VSP560" s="3"/>
      <c r="VSQ560" s="578"/>
      <c r="VSR560" s="3"/>
      <c r="VSS560" s="438"/>
      <c r="VST560" s="3"/>
      <c r="VSU560" s="578"/>
      <c r="VSV560" s="3"/>
      <c r="VSW560" s="438"/>
      <c r="VSX560" s="3"/>
      <c r="VSY560" s="578"/>
      <c r="VSZ560" s="3"/>
      <c r="VTA560" s="438"/>
      <c r="VTB560" s="3"/>
      <c r="VTC560" s="578"/>
      <c r="VTD560" s="3"/>
      <c r="VTE560" s="438"/>
      <c r="VTF560" s="3"/>
      <c r="VTG560" s="578"/>
      <c r="VTH560" s="3"/>
      <c r="VTI560" s="438"/>
      <c r="VTJ560" s="3"/>
      <c r="VTK560" s="578"/>
      <c r="VTL560" s="3"/>
      <c r="VTM560" s="438"/>
      <c r="VTN560" s="3"/>
      <c r="VTO560" s="578"/>
      <c r="VTP560" s="3"/>
      <c r="VTQ560" s="438"/>
      <c r="VTR560" s="3"/>
      <c r="VTS560" s="578"/>
      <c r="VTT560" s="3"/>
      <c r="VTU560" s="438"/>
      <c r="VTV560" s="3"/>
      <c r="VTW560" s="578"/>
      <c r="VTX560" s="3"/>
      <c r="VTY560" s="438"/>
      <c r="VTZ560" s="3"/>
      <c r="VUA560" s="578"/>
      <c r="VUB560" s="3"/>
      <c r="VUC560" s="438"/>
      <c r="VUD560" s="3"/>
      <c r="VUE560" s="578"/>
      <c r="VUF560" s="3"/>
      <c r="VUG560" s="438"/>
      <c r="VUH560" s="3"/>
      <c r="VUI560" s="578"/>
      <c r="VUJ560" s="3"/>
      <c r="VUK560" s="438"/>
      <c r="VUL560" s="3"/>
      <c r="VUM560" s="578"/>
      <c r="VUN560" s="3"/>
      <c r="VUO560" s="438"/>
      <c r="VUP560" s="3"/>
      <c r="VUQ560" s="578"/>
      <c r="VUR560" s="3"/>
      <c r="VUS560" s="438"/>
      <c r="VUT560" s="3"/>
      <c r="VUU560" s="578"/>
      <c r="VUV560" s="3"/>
      <c r="VUW560" s="438"/>
      <c r="VUX560" s="3"/>
      <c r="VUY560" s="578"/>
      <c r="VUZ560" s="3"/>
      <c r="VVA560" s="438"/>
      <c r="VVB560" s="3"/>
      <c r="VVC560" s="578"/>
      <c r="VVD560" s="3"/>
      <c r="VVE560" s="438"/>
      <c r="VVF560" s="3"/>
      <c r="VVG560" s="578"/>
      <c r="VVH560" s="3"/>
      <c r="VVI560" s="438"/>
      <c r="VVJ560" s="3"/>
      <c r="VVK560" s="578"/>
      <c r="VVL560" s="3"/>
      <c r="VVM560" s="438"/>
      <c r="VVN560" s="3"/>
      <c r="VVO560" s="578"/>
      <c r="VVP560" s="3"/>
      <c r="VVQ560" s="438"/>
      <c r="VVR560" s="3"/>
      <c r="VVS560" s="578"/>
      <c r="VVT560" s="3"/>
      <c r="VVU560" s="438"/>
      <c r="VVV560" s="3"/>
      <c r="VVW560" s="578"/>
      <c r="VVX560" s="3"/>
      <c r="VVY560" s="438"/>
      <c r="VVZ560" s="3"/>
      <c r="VWA560" s="578"/>
      <c r="VWB560" s="3"/>
      <c r="VWC560" s="438"/>
      <c r="VWD560" s="3"/>
      <c r="VWE560" s="578"/>
      <c r="VWF560" s="3"/>
      <c r="VWG560" s="438"/>
      <c r="VWH560" s="3"/>
      <c r="VWI560" s="578"/>
      <c r="VWJ560" s="3"/>
      <c r="VWK560" s="438"/>
      <c r="VWL560" s="3"/>
      <c r="VWM560" s="578"/>
      <c r="VWN560" s="3"/>
      <c r="VWO560" s="438"/>
      <c r="VWP560" s="3"/>
      <c r="VWQ560" s="578"/>
      <c r="VWR560" s="3"/>
      <c r="VWS560" s="438"/>
      <c r="VWT560" s="3"/>
      <c r="VWU560" s="578"/>
      <c r="VWV560" s="3"/>
      <c r="VWW560" s="438"/>
      <c r="VWX560" s="3"/>
      <c r="VWY560" s="578"/>
      <c r="VWZ560" s="3"/>
      <c r="VXA560" s="438"/>
      <c r="VXB560" s="3"/>
      <c r="VXC560" s="578"/>
      <c r="VXD560" s="3"/>
      <c r="VXE560" s="438"/>
      <c r="VXF560" s="3"/>
      <c r="VXG560" s="578"/>
      <c r="VXH560" s="3"/>
      <c r="VXI560" s="438"/>
      <c r="VXJ560" s="3"/>
      <c r="VXK560" s="578"/>
      <c r="VXL560" s="3"/>
      <c r="VXM560" s="438"/>
      <c r="VXN560" s="3"/>
      <c r="VXO560" s="578"/>
      <c r="VXP560" s="3"/>
      <c r="VXQ560" s="438"/>
      <c r="VXR560" s="3"/>
      <c r="VXS560" s="578"/>
      <c r="VXT560" s="3"/>
      <c r="VXU560" s="438"/>
      <c r="VXV560" s="3"/>
      <c r="VXW560" s="578"/>
      <c r="VXX560" s="3"/>
      <c r="VXY560" s="438"/>
      <c r="VXZ560" s="3"/>
      <c r="VYA560" s="578"/>
      <c r="VYB560" s="3"/>
      <c r="VYC560" s="438"/>
      <c r="VYD560" s="3"/>
      <c r="VYE560" s="578"/>
      <c r="VYF560" s="3"/>
      <c r="VYG560" s="438"/>
      <c r="VYH560" s="3"/>
      <c r="VYI560" s="578"/>
      <c r="VYJ560" s="3"/>
      <c r="VYK560" s="438"/>
      <c r="VYL560" s="3"/>
      <c r="VYM560" s="578"/>
      <c r="VYN560" s="3"/>
      <c r="VYO560" s="438"/>
      <c r="VYP560" s="3"/>
      <c r="VYQ560" s="578"/>
      <c r="VYR560" s="3"/>
      <c r="VYS560" s="438"/>
      <c r="VYT560" s="3"/>
      <c r="VYU560" s="578"/>
      <c r="VYV560" s="3"/>
      <c r="VYW560" s="438"/>
      <c r="VYX560" s="3"/>
      <c r="VYY560" s="578"/>
      <c r="VYZ560" s="3"/>
      <c r="VZA560" s="438"/>
      <c r="VZB560" s="3"/>
      <c r="VZC560" s="578"/>
      <c r="VZD560" s="3"/>
      <c r="VZE560" s="438"/>
      <c r="VZF560" s="3"/>
      <c r="VZG560" s="578"/>
      <c r="VZH560" s="3"/>
      <c r="VZI560" s="438"/>
      <c r="VZJ560" s="3"/>
      <c r="VZK560" s="578"/>
      <c r="VZL560" s="3"/>
      <c r="VZM560" s="438"/>
      <c r="VZN560" s="3"/>
      <c r="VZO560" s="578"/>
      <c r="VZP560" s="3"/>
      <c r="VZQ560" s="438"/>
      <c r="VZR560" s="3"/>
      <c r="VZS560" s="578"/>
      <c r="VZT560" s="3"/>
      <c r="VZU560" s="438"/>
      <c r="VZV560" s="3"/>
      <c r="VZW560" s="578"/>
      <c r="VZX560" s="3"/>
      <c r="VZY560" s="438"/>
      <c r="VZZ560" s="3"/>
      <c r="WAA560" s="578"/>
      <c r="WAB560" s="3"/>
      <c r="WAC560" s="438"/>
      <c r="WAD560" s="3"/>
      <c r="WAE560" s="578"/>
      <c r="WAF560" s="3"/>
      <c r="WAG560" s="438"/>
      <c r="WAH560" s="3"/>
      <c r="WAI560" s="578"/>
      <c r="WAJ560" s="3"/>
      <c r="WAK560" s="438"/>
      <c r="WAL560" s="3"/>
      <c r="WAM560" s="578"/>
      <c r="WAN560" s="3"/>
      <c r="WAO560" s="438"/>
      <c r="WAP560" s="3"/>
      <c r="WAQ560" s="578"/>
      <c r="WAR560" s="3"/>
      <c r="WAS560" s="438"/>
      <c r="WAT560" s="3"/>
      <c r="WAU560" s="578"/>
      <c r="WAV560" s="3"/>
      <c r="WAW560" s="438"/>
      <c r="WAX560" s="3"/>
      <c r="WAY560" s="578"/>
      <c r="WAZ560" s="3"/>
      <c r="WBA560" s="438"/>
      <c r="WBB560" s="3"/>
      <c r="WBC560" s="578"/>
      <c r="WBD560" s="3"/>
      <c r="WBE560" s="438"/>
      <c r="WBF560" s="3"/>
      <c r="WBG560" s="578"/>
      <c r="WBH560" s="3"/>
      <c r="WBI560" s="438"/>
      <c r="WBJ560" s="3"/>
      <c r="WBK560" s="578"/>
      <c r="WBL560" s="3"/>
      <c r="WBM560" s="438"/>
      <c r="WBN560" s="3"/>
      <c r="WBO560" s="578"/>
      <c r="WBP560" s="3"/>
      <c r="WBQ560" s="438"/>
      <c r="WBR560" s="3"/>
      <c r="WBS560" s="578"/>
      <c r="WBT560" s="3"/>
      <c r="WBU560" s="438"/>
      <c r="WBV560" s="3"/>
      <c r="WBW560" s="578"/>
      <c r="WBX560" s="3"/>
      <c r="WBY560" s="438"/>
      <c r="WBZ560" s="3"/>
      <c r="WCA560" s="578"/>
      <c r="WCB560" s="3"/>
      <c r="WCC560" s="438"/>
      <c r="WCD560" s="3"/>
      <c r="WCE560" s="578"/>
      <c r="WCF560" s="3"/>
      <c r="WCG560" s="438"/>
      <c r="WCH560" s="3"/>
      <c r="WCI560" s="578"/>
      <c r="WCJ560" s="3"/>
      <c r="WCK560" s="438"/>
      <c r="WCL560" s="3"/>
      <c r="WCM560" s="578"/>
      <c r="WCN560" s="3"/>
      <c r="WCO560" s="438"/>
      <c r="WCP560" s="3"/>
      <c r="WCQ560" s="578"/>
      <c r="WCR560" s="3"/>
      <c r="WCS560" s="438"/>
      <c r="WCT560" s="3"/>
      <c r="WCU560" s="578"/>
      <c r="WCV560" s="3"/>
      <c r="WCW560" s="438"/>
      <c r="WCX560" s="3"/>
      <c r="WCY560" s="578"/>
      <c r="WCZ560" s="3"/>
      <c r="WDA560" s="438"/>
      <c r="WDB560" s="3"/>
      <c r="WDC560" s="578"/>
      <c r="WDD560" s="3"/>
      <c r="WDE560" s="438"/>
      <c r="WDF560" s="3"/>
      <c r="WDG560" s="578"/>
      <c r="WDH560" s="3"/>
      <c r="WDI560" s="438"/>
      <c r="WDJ560" s="3"/>
      <c r="WDK560" s="578"/>
      <c r="WDL560" s="3"/>
      <c r="WDM560" s="438"/>
      <c r="WDN560" s="3"/>
      <c r="WDO560" s="578"/>
      <c r="WDP560" s="3"/>
      <c r="WDQ560" s="438"/>
      <c r="WDR560" s="3"/>
      <c r="WDS560" s="578"/>
      <c r="WDT560" s="3"/>
      <c r="WDU560" s="438"/>
      <c r="WDV560" s="3"/>
      <c r="WDW560" s="578"/>
      <c r="WDX560" s="3"/>
      <c r="WDY560" s="438"/>
      <c r="WDZ560" s="3"/>
      <c r="WEA560" s="578"/>
      <c r="WEB560" s="3"/>
      <c r="WEC560" s="438"/>
      <c r="WED560" s="3"/>
      <c r="WEE560" s="578"/>
      <c r="WEF560" s="3"/>
      <c r="WEG560" s="438"/>
      <c r="WEH560" s="3"/>
      <c r="WEI560" s="578"/>
      <c r="WEJ560" s="3"/>
      <c r="WEK560" s="438"/>
      <c r="WEL560" s="3"/>
      <c r="WEM560" s="578"/>
      <c r="WEN560" s="3"/>
      <c r="WEO560" s="438"/>
      <c r="WEP560" s="3"/>
      <c r="WEQ560" s="578"/>
      <c r="WER560" s="3"/>
      <c r="WES560" s="438"/>
      <c r="WET560" s="3"/>
      <c r="WEU560" s="578"/>
      <c r="WEV560" s="3"/>
      <c r="WEW560" s="438"/>
      <c r="WEX560" s="3"/>
      <c r="WEY560" s="578"/>
      <c r="WEZ560" s="3"/>
      <c r="WFA560" s="438"/>
      <c r="WFB560" s="3"/>
      <c r="WFC560" s="578"/>
      <c r="WFD560" s="3"/>
      <c r="WFE560" s="438"/>
      <c r="WFF560" s="3"/>
      <c r="WFG560" s="578"/>
      <c r="WFH560" s="3"/>
      <c r="WFI560" s="438"/>
      <c r="WFJ560" s="3"/>
      <c r="WFK560" s="578"/>
      <c r="WFL560" s="3"/>
      <c r="WFM560" s="438"/>
      <c r="WFN560" s="3"/>
      <c r="WFO560" s="578"/>
      <c r="WFP560" s="3"/>
      <c r="WFQ560" s="438"/>
      <c r="WFR560" s="3"/>
      <c r="WFS560" s="578"/>
      <c r="WFT560" s="3"/>
      <c r="WFU560" s="438"/>
      <c r="WFV560" s="3"/>
      <c r="WFW560" s="578"/>
      <c r="WFX560" s="3"/>
      <c r="WFY560" s="438"/>
      <c r="WFZ560" s="3"/>
      <c r="WGA560" s="578"/>
      <c r="WGB560" s="3"/>
      <c r="WGC560" s="438"/>
      <c r="WGD560" s="3"/>
      <c r="WGE560" s="578"/>
      <c r="WGF560" s="3"/>
      <c r="WGG560" s="438"/>
      <c r="WGH560" s="3"/>
      <c r="WGI560" s="578"/>
      <c r="WGJ560" s="3"/>
      <c r="WGK560" s="438"/>
      <c r="WGL560" s="3"/>
      <c r="WGM560" s="578"/>
      <c r="WGN560" s="3"/>
      <c r="WGO560" s="438"/>
      <c r="WGP560" s="3"/>
      <c r="WGQ560" s="578"/>
      <c r="WGR560" s="3"/>
      <c r="WGS560" s="438"/>
      <c r="WGT560" s="3"/>
      <c r="WGU560" s="578"/>
      <c r="WGV560" s="3"/>
      <c r="WGW560" s="438"/>
      <c r="WGX560" s="3"/>
      <c r="WGY560" s="578"/>
      <c r="WGZ560" s="3"/>
      <c r="WHA560" s="438"/>
      <c r="WHB560" s="3"/>
      <c r="WHC560" s="578"/>
      <c r="WHD560" s="3"/>
      <c r="WHE560" s="438"/>
      <c r="WHF560" s="3"/>
      <c r="WHG560" s="578"/>
      <c r="WHH560" s="3"/>
      <c r="WHI560" s="438"/>
      <c r="WHJ560" s="3"/>
      <c r="WHK560" s="578"/>
      <c r="WHL560" s="3"/>
      <c r="WHM560" s="438"/>
      <c r="WHN560" s="3"/>
      <c r="WHO560" s="578"/>
      <c r="WHP560" s="3"/>
      <c r="WHQ560" s="438"/>
      <c r="WHR560" s="3"/>
      <c r="WHS560" s="578"/>
      <c r="WHT560" s="3"/>
      <c r="WHU560" s="438"/>
      <c r="WHV560" s="3"/>
      <c r="WHW560" s="578"/>
      <c r="WHX560" s="3"/>
      <c r="WHY560" s="438"/>
      <c r="WHZ560" s="3"/>
      <c r="WIA560" s="578"/>
      <c r="WIB560" s="3"/>
      <c r="WIC560" s="438"/>
      <c r="WID560" s="3"/>
      <c r="WIE560" s="578"/>
      <c r="WIF560" s="3"/>
      <c r="WIG560" s="438"/>
      <c r="WIH560" s="3"/>
      <c r="WII560" s="578"/>
      <c r="WIJ560" s="3"/>
      <c r="WIK560" s="438"/>
      <c r="WIL560" s="3"/>
      <c r="WIM560" s="578"/>
      <c r="WIN560" s="3"/>
      <c r="WIO560" s="438"/>
      <c r="WIP560" s="3"/>
      <c r="WIQ560" s="578"/>
      <c r="WIR560" s="3"/>
      <c r="WIS560" s="438"/>
      <c r="WIT560" s="3"/>
      <c r="WIU560" s="578"/>
      <c r="WIV560" s="3"/>
      <c r="WIW560" s="438"/>
      <c r="WIX560" s="3"/>
      <c r="WIY560" s="578"/>
      <c r="WIZ560" s="3"/>
      <c r="WJA560" s="438"/>
      <c r="WJB560" s="3"/>
      <c r="WJC560" s="578"/>
      <c r="WJD560" s="3"/>
      <c r="WJE560" s="438"/>
      <c r="WJF560" s="3"/>
      <c r="WJG560" s="578"/>
      <c r="WJH560" s="3"/>
      <c r="WJI560" s="438"/>
      <c r="WJJ560" s="3"/>
      <c r="WJK560" s="578"/>
      <c r="WJL560" s="3"/>
      <c r="WJM560" s="438"/>
      <c r="WJN560" s="3"/>
      <c r="WJO560" s="578"/>
      <c r="WJP560" s="3"/>
      <c r="WJQ560" s="438"/>
      <c r="WJR560" s="3"/>
      <c r="WJS560" s="578"/>
      <c r="WJT560" s="3"/>
      <c r="WJU560" s="438"/>
      <c r="WJV560" s="3"/>
      <c r="WJW560" s="578"/>
      <c r="WJX560" s="3"/>
      <c r="WJY560" s="438"/>
      <c r="WJZ560" s="3"/>
      <c r="WKA560" s="578"/>
      <c r="WKB560" s="3"/>
      <c r="WKC560" s="438"/>
      <c r="WKD560" s="3"/>
      <c r="WKE560" s="578"/>
      <c r="WKF560" s="3"/>
      <c r="WKG560" s="438"/>
      <c r="WKH560" s="3"/>
      <c r="WKI560" s="578"/>
      <c r="WKJ560" s="3"/>
      <c r="WKK560" s="438"/>
      <c r="WKL560" s="3"/>
      <c r="WKM560" s="578"/>
      <c r="WKN560" s="3"/>
      <c r="WKO560" s="438"/>
      <c r="WKP560" s="3"/>
      <c r="WKQ560" s="578"/>
      <c r="WKR560" s="3"/>
      <c r="WKS560" s="438"/>
      <c r="WKT560" s="3"/>
      <c r="WKU560" s="578"/>
      <c r="WKV560" s="3"/>
      <c r="WKW560" s="438"/>
      <c r="WKX560" s="3"/>
      <c r="WKY560" s="578"/>
      <c r="WKZ560" s="3"/>
      <c r="WLA560" s="438"/>
      <c r="WLB560" s="3"/>
      <c r="WLC560" s="578"/>
      <c r="WLD560" s="3"/>
      <c r="WLE560" s="438"/>
      <c r="WLF560" s="3"/>
      <c r="WLG560" s="578"/>
      <c r="WLH560" s="3"/>
      <c r="WLI560" s="438"/>
      <c r="WLJ560" s="3"/>
      <c r="WLK560" s="578"/>
      <c r="WLL560" s="3"/>
      <c r="WLM560" s="438"/>
      <c r="WLN560" s="3"/>
      <c r="WLO560" s="578"/>
      <c r="WLP560" s="3"/>
      <c r="WLQ560" s="438"/>
      <c r="WLR560" s="3"/>
      <c r="WLS560" s="578"/>
      <c r="WLT560" s="3"/>
      <c r="WLU560" s="438"/>
      <c r="WLV560" s="3"/>
      <c r="WLW560" s="578"/>
      <c r="WLX560" s="3"/>
      <c r="WLY560" s="438"/>
      <c r="WLZ560" s="3"/>
      <c r="WMA560" s="578"/>
      <c r="WMB560" s="3"/>
      <c r="WMC560" s="438"/>
      <c r="WMD560" s="3"/>
      <c r="WME560" s="578"/>
      <c r="WMF560" s="3"/>
      <c r="WMG560" s="438"/>
      <c r="WMH560" s="3"/>
      <c r="WMI560" s="578"/>
      <c r="WMJ560" s="3"/>
      <c r="WMK560" s="438"/>
      <c r="WML560" s="3"/>
      <c r="WMM560" s="578"/>
      <c r="WMN560" s="3"/>
      <c r="WMO560" s="438"/>
      <c r="WMP560" s="3"/>
      <c r="WMQ560" s="578"/>
      <c r="WMR560" s="3"/>
      <c r="WMS560" s="438"/>
      <c r="WMT560" s="3"/>
      <c r="WMU560" s="578"/>
      <c r="WMV560" s="3"/>
      <c r="WMW560" s="438"/>
      <c r="WMX560" s="3"/>
      <c r="WMY560" s="578"/>
      <c r="WMZ560" s="3"/>
      <c r="WNA560" s="438"/>
      <c r="WNB560" s="3"/>
      <c r="WNC560" s="578"/>
      <c r="WND560" s="3"/>
      <c r="WNE560" s="438"/>
      <c r="WNF560" s="3"/>
      <c r="WNG560" s="578"/>
      <c r="WNH560" s="3"/>
      <c r="WNI560" s="438"/>
      <c r="WNJ560" s="3"/>
      <c r="WNK560" s="578"/>
      <c r="WNL560" s="3"/>
      <c r="WNM560" s="438"/>
      <c r="WNN560" s="3"/>
      <c r="WNO560" s="578"/>
      <c r="WNP560" s="3"/>
      <c r="WNQ560" s="438"/>
      <c r="WNR560" s="3"/>
      <c r="WNS560" s="578"/>
      <c r="WNT560" s="3"/>
      <c r="WNU560" s="438"/>
      <c r="WNV560" s="3"/>
      <c r="WNW560" s="578"/>
      <c r="WNX560" s="3"/>
      <c r="WNY560" s="438"/>
      <c r="WNZ560" s="3"/>
      <c r="WOA560" s="578"/>
      <c r="WOB560" s="3"/>
      <c r="WOC560" s="438"/>
      <c r="WOD560" s="3"/>
      <c r="WOE560" s="578"/>
      <c r="WOF560" s="3"/>
      <c r="WOG560" s="438"/>
      <c r="WOH560" s="3"/>
      <c r="WOI560" s="578"/>
      <c r="WOJ560" s="3"/>
      <c r="WOK560" s="438"/>
      <c r="WOL560" s="3"/>
      <c r="WOM560" s="578"/>
      <c r="WON560" s="3"/>
      <c r="WOO560" s="438"/>
      <c r="WOP560" s="3"/>
      <c r="WOQ560" s="578"/>
      <c r="WOR560" s="3"/>
      <c r="WOS560" s="438"/>
      <c r="WOT560" s="3"/>
      <c r="WOU560" s="578"/>
      <c r="WOV560" s="3"/>
      <c r="WOW560" s="438"/>
      <c r="WOX560" s="3"/>
      <c r="WOY560" s="578"/>
      <c r="WOZ560" s="3"/>
      <c r="WPA560" s="438"/>
      <c r="WPB560" s="3"/>
      <c r="WPC560" s="578"/>
      <c r="WPD560" s="3"/>
      <c r="WPE560" s="438"/>
      <c r="WPF560" s="3"/>
      <c r="WPG560" s="578"/>
      <c r="WPH560" s="3"/>
      <c r="WPI560" s="438"/>
      <c r="WPJ560" s="3"/>
      <c r="WPK560" s="578"/>
      <c r="WPL560" s="3"/>
      <c r="WPM560" s="438"/>
      <c r="WPN560" s="3"/>
      <c r="WPO560" s="578"/>
      <c r="WPP560" s="3"/>
      <c r="WPQ560" s="438"/>
      <c r="WPR560" s="3"/>
      <c r="WPS560" s="578"/>
      <c r="WPT560" s="3"/>
      <c r="WPU560" s="438"/>
      <c r="WPV560" s="3"/>
      <c r="WPW560" s="578"/>
      <c r="WPX560" s="3"/>
      <c r="WPY560" s="438"/>
      <c r="WPZ560" s="3"/>
      <c r="WQA560" s="578"/>
      <c r="WQB560" s="3"/>
      <c r="WQC560" s="438"/>
      <c r="WQD560" s="3"/>
      <c r="WQE560" s="578"/>
      <c r="WQF560" s="3"/>
      <c r="WQG560" s="438"/>
      <c r="WQH560" s="3"/>
      <c r="WQI560" s="578"/>
      <c r="WQJ560" s="3"/>
      <c r="WQK560" s="438"/>
      <c r="WQL560" s="3"/>
      <c r="WQM560" s="578"/>
      <c r="WQN560" s="3"/>
      <c r="WQO560" s="438"/>
      <c r="WQP560" s="3"/>
      <c r="WQQ560" s="578"/>
      <c r="WQR560" s="3"/>
      <c r="WQS560" s="438"/>
      <c r="WQT560" s="3"/>
      <c r="WQU560" s="578"/>
      <c r="WQV560" s="3"/>
      <c r="WQW560" s="438"/>
      <c r="WQX560" s="3"/>
      <c r="WQY560" s="578"/>
      <c r="WQZ560" s="3"/>
      <c r="WRA560" s="438"/>
      <c r="WRB560" s="3"/>
      <c r="WRC560" s="578"/>
      <c r="WRD560" s="3"/>
      <c r="WRE560" s="438"/>
      <c r="WRF560" s="3"/>
      <c r="WRG560" s="578"/>
      <c r="WRH560" s="3"/>
      <c r="WRI560" s="438"/>
      <c r="WRJ560" s="3"/>
      <c r="WRK560" s="578"/>
      <c r="WRL560" s="3"/>
      <c r="WRM560" s="438"/>
      <c r="WRN560" s="3"/>
      <c r="WRO560" s="578"/>
      <c r="WRP560" s="3"/>
      <c r="WRQ560" s="438"/>
      <c r="WRR560" s="3"/>
      <c r="WRS560" s="578"/>
      <c r="WRT560" s="3"/>
      <c r="WRU560" s="438"/>
      <c r="WRV560" s="3"/>
      <c r="WRW560" s="578"/>
      <c r="WRX560" s="3"/>
      <c r="WRY560" s="438"/>
      <c r="WRZ560" s="3"/>
      <c r="WSA560" s="578"/>
      <c r="WSB560" s="3"/>
      <c r="WSC560" s="438"/>
      <c r="WSD560" s="3"/>
      <c r="WSE560" s="578"/>
      <c r="WSF560" s="3"/>
      <c r="WSG560" s="438"/>
      <c r="WSH560" s="3"/>
      <c r="WSI560" s="578"/>
      <c r="WSJ560" s="3"/>
      <c r="WSK560" s="438"/>
      <c r="WSL560" s="3"/>
      <c r="WSM560" s="578"/>
      <c r="WSN560" s="3"/>
      <c r="WSO560" s="438"/>
      <c r="WSP560" s="3"/>
      <c r="WSQ560" s="578"/>
      <c r="WSR560" s="3"/>
      <c r="WSS560" s="438"/>
      <c r="WST560" s="3"/>
      <c r="WSU560" s="578"/>
      <c r="WSV560" s="3"/>
      <c r="WSW560" s="438"/>
      <c r="WSX560" s="3"/>
      <c r="WSY560" s="578"/>
      <c r="WSZ560" s="3"/>
      <c r="WTA560" s="438"/>
      <c r="WTB560" s="3"/>
      <c r="WTC560" s="578"/>
      <c r="WTD560" s="3"/>
      <c r="WTE560" s="438"/>
      <c r="WTF560" s="3"/>
      <c r="WTG560" s="578"/>
      <c r="WTH560" s="3"/>
      <c r="WTI560" s="438"/>
      <c r="WTJ560" s="3"/>
      <c r="WTK560" s="578"/>
      <c r="WTL560" s="3"/>
      <c r="WTM560" s="438"/>
      <c r="WTN560" s="3"/>
      <c r="WTO560" s="578"/>
      <c r="WTP560" s="3"/>
      <c r="WTQ560" s="438"/>
      <c r="WTR560" s="3"/>
      <c r="WTS560" s="578"/>
      <c r="WTT560" s="3"/>
      <c r="WTU560" s="438"/>
      <c r="WTV560" s="3"/>
      <c r="WTW560" s="578"/>
      <c r="WTX560" s="3"/>
      <c r="WTY560" s="438"/>
      <c r="WTZ560" s="3"/>
      <c r="WUA560" s="578"/>
      <c r="WUB560" s="3"/>
      <c r="WUC560" s="438"/>
      <c r="WUD560" s="3"/>
      <c r="WUE560" s="578"/>
      <c r="WUF560" s="3"/>
      <c r="WUG560" s="438"/>
      <c r="WUH560" s="3"/>
      <c r="WUI560" s="578"/>
      <c r="WUJ560" s="3"/>
      <c r="WUK560" s="438"/>
      <c r="WUL560" s="3"/>
      <c r="WUM560" s="578"/>
      <c r="WUN560" s="3"/>
      <c r="WUO560" s="438"/>
      <c r="WUP560" s="3"/>
      <c r="WUQ560" s="578"/>
      <c r="WUR560" s="3"/>
      <c r="WUS560" s="438"/>
      <c r="WUT560" s="3"/>
      <c r="WUU560" s="578"/>
      <c r="WUV560" s="3"/>
      <c r="WUW560" s="438"/>
      <c r="WUX560" s="3"/>
      <c r="WUY560" s="578"/>
      <c r="WUZ560" s="3"/>
      <c r="WVA560" s="438"/>
      <c r="WVB560" s="3"/>
      <c r="WVC560" s="578"/>
      <c r="WVD560" s="3"/>
      <c r="WVE560" s="438"/>
      <c r="WVF560" s="3"/>
      <c r="WVG560" s="578"/>
      <c r="WVH560" s="3"/>
      <c r="WVI560" s="438"/>
      <c r="WVJ560" s="3"/>
      <c r="WVK560" s="578"/>
      <c r="WVL560" s="3"/>
      <c r="WVM560" s="438"/>
      <c r="WVN560" s="3"/>
      <c r="WVO560" s="578"/>
      <c r="WVP560" s="3"/>
      <c r="WVQ560" s="438"/>
      <c r="WVR560" s="3"/>
      <c r="WVS560" s="578"/>
      <c r="WVT560" s="3"/>
      <c r="WVU560" s="438"/>
      <c r="WVV560" s="3"/>
      <c r="WVW560" s="578"/>
      <c r="WVX560" s="3"/>
      <c r="WVY560" s="438"/>
      <c r="WVZ560" s="3"/>
      <c r="WWA560" s="578"/>
      <c r="WWB560" s="3"/>
      <c r="WWC560" s="438"/>
      <c r="WWD560" s="3"/>
      <c r="WWE560" s="578"/>
      <c r="WWF560" s="3"/>
      <c r="WWG560" s="438"/>
      <c r="WWH560" s="3"/>
      <c r="WWI560" s="578"/>
      <c r="WWJ560" s="3"/>
      <c r="WWK560" s="438"/>
      <c r="WWL560" s="3"/>
      <c r="WWM560" s="578"/>
      <c r="WWN560" s="3"/>
      <c r="WWO560" s="438"/>
      <c r="WWP560" s="3"/>
      <c r="WWQ560" s="578"/>
      <c r="WWR560" s="3"/>
      <c r="WWS560" s="438"/>
      <c r="WWT560" s="3"/>
      <c r="WWU560" s="578"/>
      <c r="WWV560" s="3"/>
      <c r="WWW560" s="438"/>
      <c r="WWX560" s="3"/>
      <c r="WWY560" s="578"/>
      <c r="WWZ560" s="3"/>
      <c r="WXA560" s="438"/>
      <c r="WXB560" s="3"/>
      <c r="WXC560" s="578"/>
      <c r="WXD560" s="3"/>
      <c r="WXE560" s="438"/>
      <c r="WXF560" s="3"/>
      <c r="WXG560" s="578"/>
      <c r="WXH560" s="3"/>
      <c r="WXI560" s="438"/>
      <c r="WXJ560" s="3"/>
      <c r="WXK560" s="578"/>
      <c r="WXL560" s="3"/>
      <c r="WXM560" s="438"/>
      <c r="WXN560" s="3"/>
      <c r="WXO560" s="578"/>
      <c r="WXP560" s="3"/>
      <c r="WXQ560" s="438"/>
      <c r="WXR560" s="3"/>
      <c r="WXS560" s="578"/>
      <c r="WXT560" s="3"/>
      <c r="WXU560" s="438"/>
      <c r="WXV560" s="3"/>
      <c r="WXW560" s="578"/>
      <c r="WXX560" s="3"/>
      <c r="WXY560" s="438"/>
      <c r="WXZ560" s="3"/>
      <c r="WYA560" s="578"/>
      <c r="WYB560" s="3"/>
      <c r="WYC560" s="438"/>
      <c r="WYD560" s="3"/>
      <c r="WYE560" s="578"/>
      <c r="WYF560" s="3"/>
      <c r="WYG560" s="438"/>
      <c r="WYH560" s="3"/>
      <c r="WYI560" s="578"/>
      <c r="WYJ560" s="3"/>
      <c r="WYK560" s="438"/>
      <c r="WYL560" s="3"/>
      <c r="WYM560" s="578"/>
      <c r="WYN560" s="3"/>
      <c r="WYO560" s="438"/>
      <c r="WYP560" s="3"/>
      <c r="WYQ560" s="578"/>
      <c r="WYR560" s="3"/>
      <c r="WYS560" s="438"/>
      <c r="WYT560" s="3"/>
      <c r="WYU560" s="578"/>
      <c r="WYV560" s="3"/>
      <c r="WYW560" s="438"/>
      <c r="WYX560" s="3"/>
      <c r="WYY560" s="578"/>
      <c r="WYZ560" s="3"/>
      <c r="WZA560" s="438"/>
      <c r="WZB560" s="3"/>
      <c r="WZC560" s="578"/>
      <c r="WZD560" s="3"/>
      <c r="WZE560" s="438"/>
      <c r="WZF560" s="3"/>
      <c r="WZG560" s="578"/>
      <c r="WZH560" s="3"/>
      <c r="WZI560" s="438"/>
      <c r="WZJ560" s="3"/>
      <c r="WZK560" s="578"/>
      <c r="WZL560" s="3"/>
      <c r="WZM560" s="438"/>
      <c r="WZN560" s="3"/>
      <c r="WZO560" s="578"/>
      <c r="WZP560" s="3"/>
      <c r="WZQ560" s="438"/>
      <c r="WZR560" s="3"/>
      <c r="WZS560" s="578"/>
      <c r="WZT560" s="3"/>
      <c r="WZU560" s="438"/>
      <c r="WZV560" s="3"/>
      <c r="WZW560" s="578"/>
      <c r="WZX560" s="3"/>
      <c r="WZY560" s="438"/>
      <c r="WZZ560" s="3"/>
      <c r="XAA560" s="578"/>
      <c r="XAB560" s="3"/>
      <c r="XAC560" s="438"/>
      <c r="XAD560" s="3"/>
      <c r="XAE560" s="578"/>
      <c r="XAF560" s="3"/>
      <c r="XAG560" s="438"/>
      <c r="XAH560" s="3"/>
      <c r="XAI560" s="578"/>
      <c r="XAJ560" s="3"/>
      <c r="XAK560" s="438"/>
      <c r="XAL560" s="3"/>
      <c r="XAM560" s="578"/>
      <c r="XAN560" s="3"/>
      <c r="XAO560" s="438"/>
      <c r="XAP560" s="3"/>
      <c r="XAQ560" s="578"/>
      <c r="XAR560" s="3"/>
      <c r="XAS560" s="438"/>
      <c r="XAT560" s="3"/>
      <c r="XAU560" s="578"/>
      <c r="XAV560" s="3"/>
      <c r="XAW560" s="438"/>
      <c r="XAX560" s="3"/>
      <c r="XAY560" s="578"/>
      <c r="XAZ560" s="3"/>
      <c r="XBA560" s="438"/>
      <c r="XBB560" s="3"/>
      <c r="XBC560" s="578"/>
      <c r="XBD560" s="3"/>
      <c r="XBE560" s="438"/>
      <c r="XBF560" s="3"/>
      <c r="XBG560" s="578"/>
      <c r="XBH560" s="3"/>
      <c r="XBI560" s="438"/>
      <c r="XBJ560" s="3"/>
      <c r="XBK560" s="578"/>
      <c r="XBL560" s="3"/>
      <c r="XBM560" s="438"/>
      <c r="XBN560" s="3"/>
      <c r="XBO560" s="578"/>
      <c r="XBP560" s="3"/>
      <c r="XBQ560" s="438"/>
      <c r="XBR560" s="3"/>
      <c r="XBS560" s="578"/>
      <c r="XBT560" s="3"/>
      <c r="XBU560" s="438"/>
      <c r="XBV560" s="3"/>
      <c r="XBW560" s="578"/>
      <c r="XBX560" s="3"/>
      <c r="XBY560" s="438"/>
      <c r="XBZ560" s="3"/>
      <c r="XCA560" s="578"/>
      <c r="XCB560" s="3"/>
      <c r="XCC560" s="438"/>
      <c r="XCD560" s="3"/>
      <c r="XCE560" s="578"/>
      <c r="XCF560" s="3"/>
      <c r="XCG560" s="438"/>
      <c r="XCH560" s="3"/>
      <c r="XCI560" s="578"/>
      <c r="XCJ560" s="3"/>
      <c r="XCK560" s="438"/>
      <c r="XCL560" s="3"/>
      <c r="XCM560" s="578"/>
      <c r="XCN560" s="3"/>
      <c r="XCO560" s="438"/>
      <c r="XCP560" s="3"/>
      <c r="XCQ560" s="578"/>
      <c r="XCR560" s="3"/>
      <c r="XCS560" s="438"/>
      <c r="XCT560" s="3"/>
      <c r="XCU560" s="578"/>
      <c r="XCV560" s="3"/>
      <c r="XCW560" s="438"/>
      <c r="XCX560" s="3"/>
      <c r="XCY560" s="578"/>
      <c r="XCZ560" s="3"/>
      <c r="XDA560" s="438"/>
      <c r="XDB560" s="3"/>
      <c r="XDC560" s="578"/>
      <c r="XDD560" s="3"/>
      <c r="XDE560" s="438"/>
      <c r="XDF560" s="3"/>
      <c r="XDG560" s="578"/>
      <c r="XDH560" s="3"/>
      <c r="XDI560" s="438"/>
      <c r="XDJ560" s="3"/>
      <c r="XDK560" s="578"/>
      <c r="XDL560" s="3"/>
      <c r="XDM560" s="438"/>
      <c r="XDN560" s="3"/>
      <c r="XDO560" s="578"/>
      <c r="XDP560" s="3"/>
      <c r="XDQ560" s="438"/>
      <c r="XDR560" s="3"/>
      <c r="XDS560" s="578"/>
      <c r="XDT560" s="3"/>
      <c r="XDU560" s="438"/>
      <c r="XDV560" s="3"/>
      <c r="XDW560" s="578"/>
      <c r="XDX560" s="3"/>
      <c r="XDY560" s="438"/>
      <c r="XDZ560" s="3"/>
      <c r="XEA560" s="578"/>
      <c r="XEB560" s="3"/>
      <c r="XEC560" s="438"/>
      <c r="XED560" s="3"/>
      <c r="XEE560" s="578"/>
      <c r="XEF560" s="3"/>
      <c r="XEG560" s="438"/>
      <c r="XEH560" s="3"/>
      <c r="XEI560" s="578"/>
      <c r="XEJ560" s="3"/>
      <c r="XEK560" s="438"/>
      <c r="XEL560" s="3"/>
      <c r="XEM560" s="578"/>
      <c r="XEN560" s="3"/>
      <c r="XEO560" s="438"/>
      <c r="XEP560" s="3"/>
      <c r="XEQ560" s="578"/>
      <c r="XER560" s="3"/>
      <c r="XES560" s="438"/>
      <c r="XET560" s="3"/>
      <c r="XEU560" s="578"/>
      <c r="XEV560" s="3"/>
      <c r="XEW560" s="438"/>
      <c r="XEX560" s="3"/>
      <c r="XEY560" s="578"/>
      <c r="XEZ560" s="3"/>
      <c r="XFA560" s="438"/>
      <c r="XFB560" s="3"/>
      <c r="XFC560" s="578"/>
      <c r="XFD560" s="3"/>
    </row>
    <row r="561" spans="1:16384" s="33" customFormat="1" x14ac:dyDescent="0.3">
      <c r="A561" s="438"/>
      <c r="B561" s="3"/>
      <c r="C561" s="3"/>
      <c r="D561" s="3"/>
      <c r="E561" s="438"/>
      <c r="F561" s="3"/>
      <c r="G561" s="578"/>
      <c r="H561" s="3"/>
      <c r="I561" s="438"/>
      <c r="J561" s="3"/>
      <c r="K561" s="578"/>
      <c r="L561" s="3"/>
      <c r="M561" s="438"/>
      <c r="N561" s="3"/>
      <c r="O561" s="578"/>
      <c r="P561" s="3"/>
      <c r="Q561" s="438"/>
      <c r="R561" s="3"/>
      <c r="S561" s="578"/>
      <c r="T561" s="3"/>
      <c r="U561" s="438"/>
      <c r="V561" s="3"/>
      <c r="W561" s="578"/>
      <c r="X561" s="3"/>
      <c r="Y561" s="438"/>
      <c r="Z561" s="3"/>
      <c r="AA561" s="578"/>
      <c r="AB561" s="3"/>
      <c r="AC561" s="438"/>
      <c r="AD561" s="3"/>
      <c r="AE561" s="578"/>
      <c r="AF561" s="3"/>
      <c r="AG561" s="438"/>
      <c r="AH561" s="3"/>
      <c r="AI561" s="578"/>
      <c r="AJ561" s="3"/>
      <c r="AK561" s="438"/>
      <c r="AL561" s="3"/>
      <c r="AM561" s="578"/>
      <c r="AN561" s="3"/>
      <c r="AO561" s="438"/>
      <c r="AP561" s="3"/>
      <c r="AQ561" s="578"/>
      <c r="AR561" s="3"/>
      <c r="AS561" s="438"/>
      <c r="AT561" s="3"/>
      <c r="AU561" s="578"/>
      <c r="AV561" s="3"/>
      <c r="AW561" s="438"/>
      <c r="AX561" s="3"/>
      <c r="AY561" s="578"/>
      <c r="AZ561" s="3"/>
      <c r="BA561" s="438"/>
      <c r="BB561" s="3"/>
      <c r="BC561" s="578"/>
      <c r="BD561" s="3"/>
      <c r="BE561" s="438"/>
      <c r="BF561" s="3"/>
      <c r="BG561" s="578"/>
      <c r="BH561" s="3"/>
      <c r="BI561" s="438"/>
      <c r="BJ561" s="3"/>
      <c r="BK561" s="578"/>
      <c r="BL561" s="3"/>
      <c r="BM561" s="438"/>
      <c r="BN561" s="3"/>
      <c r="BO561" s="578"/>
      <c r="BP561" s="3"/>
      <c r="BQ561" s="438"/>
      <c r="BR561" s="3"/>
      <c r="BS561" s="578"/>
      <c r="BT561" s="3"/>
      <c r="BU561" s="438"/>
      <c r="BV561" s="3"/>
      <c r="BW561" s="578"/>
      <c r="BX561" s="3"/>
      <c r="BY561" s="438"/>
      <c r="BZ561" s="3"/>
      <c r="CA561" s="578"/>
      <c r="CB561" s="3"/>
      <c r="CC561" s="438"/>
      <c r="CD561" s="3"/>
      <c r="CE561" s="578"/>
      <c r="CF561" s="3"/>
      <c r="CG561" s="438"/>
      <c r="CH561" s="3"/>
      <c r="CI561" s="578"/>
      <c r="CJ561" s="3"/>
      <c r="CK561" s="438"/>
      <c r="CL561" s="3"/>
      <c r="CM561" s="578"/>
      <c r="CN561" s="3"/>
      <c r="CO561" s="438"/>
      <c r="CP561" s="3"/>
      <c r="CQ561" s="578"/>
      <c r="CR561" s="3"/>
      <c r="CS561" s="438"/>
      <c r="CT561" s="3"/>
      <c r="CU561" s="578"/>
      <c r="CV561" s="3"/>
      <c r="CW561" s="438"/>
      <c r="CX561" s="3"/>
      <c r="CY561" s="578"/>
      <c r="CZ561" s="3"/>
      <c r="DA561" s="438"/>
      <c r="DB561" s="3"/>
      <c r="DC561" s="578"/>
      <c r="DD561" s="3"/>
      <c r="DE561" s="438"/>
      <c r="DF561" s="3"/>
      <c r="DG561" s="578"/>
      <c r="DH561" s="3"/>
      <c r="DI561" s="438"/>
      <c r="DJ561" s="3"/>
      <c r="DK561" s="578"/>
      <c r="DL561" s="3"/>
      <c r="DM561" s="438"/>
      <c r="DN561" s="3"/>
      <c r="DO561" s="578"/>
      <c r="DP561" s="3"/>
      <c r="DQ561" s="438"/>
      <c r="DR561" s="3"/>
      <c r="DS561" s="578"/>
      <c r="DT561" s="3"/>
      <c r="DU561" s="438"/>
      <c r="DV561" s="3"/>
      <c r="DW561" s="578"/>
      <c r="DX561" s="3"/>
      <c r="DY561" s="438"/>
      <c r="DZ561" s="3"/>
      <c r="EA561" s="578"/>
      <c r="EB561" s="3"/>
      <c r="EC561" s="438"/>
      <c r="ED561" s="3"/>
      <c r="EE561" s="578"/>
      <c r="EF561" s="3"/>
      <c r="EG561" s="438"/>
      <c r="EH561" s="3"/>
      <c r="EI561" s="578"/>
      <c r="EJ561" s="3"/>
      <c r="EK561" s="438"/>
      <c r="EL561" s="3"/>
      <c r="EM561" s="578"/>
      <c r="EN561" s="3"/>
      <c r="EO561" s="438"/>
      <c r="EP561" s="3"/>
      <c r="EQ561" s="578"/>
      <c r="ER561" s="3"/>
      <c r="ES561" s="438"/>
      <c r="ET561" s="3"/>
      <c r="EU561" s="578"/>
      <c r="EV561" s="3"/>
      <c r="EW561" s="438"/>
      <c r="EX561" s="3"/>
      <c r="EY561" s="578"/>
      <c r="EZ561" s="3"/>
      <c r="FA561" s="438"/>
      <c r="FB561" s="3"/>
      <c r="FC561" s="578"/>
      <c r="FD561" s="3"/>
      <c r="FE561" s="438"/>
      <c r="FF561" s="3"/>
      <c r="FG561" s="578"/>
      <c r="FH561" s="3"/>
      <c r="FI561" s="438"/>
      <c r="FJ561" s="3"/>
      <c r="FK561" s="578"/>
      <c r="FL561" s="3"/>
      <c r="FM561" s="438"/>
      <c r="FN561" s="3"/>
      <c r="FO561" s="578"/>
      <c r="FP561" s="3"/>
      <c r="FQ561" s="438"/>
      <c r="FR561" s="3"/>
      <c r="FS561" s="578"/>
      <c r="FT561" s="3"/>
      <c r="FU561" s="438"/>
      <c r="FV561" s="3"/>
      <c r="FW561" s="578"/>
      <c r="FX561" s="3"/>
      <c r="FY561" s="438"/>
      <c r="FZ561" s="3"/>
      <c r="GA561" s="578"/>
      <c r="GB561" s="3"/>
      <c r="GC561" s="438"/>
      <c r="GD561" s="3"/>
      <c r="GE561" s="578"/>
      <c r="GF561" s="3"/>
      <c r="GG561" s="438"/>
      <c r="GH561" s="3"/>
      <c r="GI561" s="578"/>
      <c r="GJ561" s="3"/>
      <c r="GK561" s="438"/>
      <c r="GL561" s="3"/>
      <c r="GM561" s="578"/>
      <c r="GN561" s="3"/>
      <c r="GO561" s="438"/>
      <c r="GP561" s="3"/>
      <c r="GQ561" s="578"/>
      <c r="GR561" s="3"/>
      <c r="GS561" s="438"/>
      <c r="GT561" s="3"/>
      <c r="GU561" s="578"/>
      <c r="GV561" s="3"/>
      <c r="GW561" s="438"/>
      <c r="GX561" s="3"/>
      <c r="GY561" s="578"/>
      <c r="GZ561" s="3"/>
      <c r="HA561" s="438"/>
      <c r="HB561" s="3"/>
      <c r="HC561" s="578"/>
      <c r="HD561" s="3"/>
      <c r="HE561" s="438"/>
      <c r="HF561" s="3"/>
      <c r="HG561" s="578"/>
      <c r="HH561" s="3"/>
      <c r="HI561" s="438"/>
      <c r="HJ561" s="3"/>
      <c r="HK561" s="578"/>
      <c r="HL561" s="3"/>
      <c r="HM561" s="438"/>
      <c r="HN561" s="3"/>
      <c r="HO561" s="578"/>
      <c r="HP561" s="3"/>
      <c r="HQ561" s="438"/>
      <c r="HR561" s="3"/>
      <c r="HS561" s="578"/>
      <c r="HT561" s="3"/>
      <c r="HU561" s="438"/>
      <c r="HV561" s="3"/>
      <c r="HW561" s="578"/>
      <c r="HX561" s="3"/>
      <c r="HY561" s="438"/>
      <c r="HZ561" s="3"/>
      <c r="IA561" s="578"/>
      <c r="IB561" s="3"/>
      <c r="IC561" s="438"/>
      <c r="ID561" s="3"/>
      <c r="IE561" s="578"/>
      <c r="IF561" s="3"/>
      <c r="IG561" s="438"/>
      <c r="IH561" s="3"/>
      <c r="II561" s="578"/>
      <c r="IJ561" s="3"/>
      <c r="IK561" s="438"/>
      <c r="IL561" s="3"/>
      <c r="IM561" s="578"/>
      <c r="IN561" s="3"/>
      <c r="IO561" s="438"/>
      <c r="IP561" s="3"/>
      <c r="IQ561" s="578"/>
      <c r="IR561" s="3"/>
      <c r="IS561" s="438"/>
      <c r="IT561" s="3"/>
      <c r="IU561" s="578"/>
      <c r="IV561" s="3"/>
      <c r="IW561" s="438"/>
      <c r="IX561" s="3"/>
      <c r="IY561" s="578"/>
      <c r="IZ561" s="3"/>
      <c r="JA561" s="438"/>
      <c r="JB561" s="3"/>
      <c r="JC561" s="578"/>
      <c r="JD561" s="3"/>
      <c r="JE561" s="438"/>
      <c r="JF561" s="3"/>
      <c r="JG561" s="578"/>
      <c r="JH561" s="3"/>
      <c r="JI561" s="438"/>
      <c r="JJ561" s="3"/>
      <c r="JK561" s="578"/>
      <c r="JL561" s="3"/>
      <c r="JM561" s="438"/>
      <c r="JN561" s="3"/>
      <c r="JO561" s="578"/>
      <c r="JP561" s="3"/>
      <c r="JQ561" s="438"/>
      <c r="JR561" s="3"/>
      <c r="JS561" s="578"/>
      <c r="JT561" s="3"/>
      <c r="JU561" s="438"/>
      <c r="JV561" s="3"/>
      <c r="JW561" s="578"/>
      <c r="JX561" s="3"/>
      <c r="JY561" s="438"/>
      <c r="JZ561" s="3"/>
      <c r="KA561" s="578"/>
      <c r="KB561" s="3"/>
      <c r="KC561" s="438"/>
      <c r="KD561" s="3"/>
      <c r="KE561" s="578"/>
      <c r="KF561" s="3"/>
      <c r="KG561" s="438"/>
      <c r="KH561" s="3"/>
      <c r="KI561" s="578"/>
      <c r="KJ561" s="3"/>
      <c r="KK561" s="438"/>
      <c r="KL561" s="3"/>
      <c r="KM561" s="578"/>
      <c r="KN561" s="3"/>
      <c r="KO561" s="438"/>
      <c r="KP561" s="3"/>
      <c r="KQ561" s="578"/>
      <c r="KR561" s="3"/>
      <c r="KS561" s="438"/>
      <c r="KT561" s="3"/>
      <c r="KU561" s="578"/>
      <c r="KV561" s="3"/>
      <c r="KW561" s="438"/>
      <c r="KX561" s="3"/>
      <c r="KY561" s="578"/>
      <c r="KZ561" s="3"/>
      <c r="LA561" s="438"/>
      <c r="LB561" s="3"/>
      <c r="LC561" s="578"/>
      <c r="LD561" s="3"/>
      <c r="LE561" s="438"/>
      <c r="LF561" s="3"/>
      <c r="LG561" s="578"/>
      <c r="LH561" s="3"/>
      <c r="LI561" s="438"/>
      <c r="LJ561" s="3"/>
      <c r="LK561" s="578"/>
      <c r="LL561" s="3"/>
      <c r="LM561" s="438"/>
      <c r="LN561" s="3"/>
      <c r="LO561" s="578"/>
      <c r="LP561" s="3"/>
      <c r="LQ561" s="438"/>
      <c r="LR561" s="3"/>
      <c r="LS561" s="578"/>
      <c r="LT561" s="3"/>
      <c r="LU561" s="438"/>
      <c r="LV561" s="3"/>
      <c r="LW561" s="578"/>
      <c r="LX561" s="3"/>
      <c r="LY561" s="438"/>
      <c r="LZ561" s="3"/>
      <c r="MA561" s="578"/>
      <c r="MB561" s="3"/>
      <c r="MC561" s="438"/>
      <c r="MD561" s="3"/>
      <c r="ME561" s="578"/>
      <c r="MF561" s="3"/>
      <c r="MG561" s="438"/>
      <c r="MH561" s="3"/>
      <c r="MI561" s="578"/>
      <c r="MJ561" s="3"/>
      <c r="MK561" s="438"/>
      <c r="ML561" s="3"/>
      <c r="MM561" s="578"/>
      <c r="MN561" s="3"/>
      <c r="MO561" s="438"/>
      <c r="MP561" s="3"/>
      <c r="MQ561" s="578"/>
      <c r="MR561" s="3"/>
      <c r="MS561" s="438"/>
      <c r="MT561" s="3"/>
      <c r="MU561" s="578"/>
      <c r="MV561" s="3"/>
      <c r="MW561" s="438"/>
      <c r="MX561" s="3"/>
      <c r="MY561" s="578"/>
      <c r="MZ561" s="3"/>
      <c r="NA561" s="438"/>
      <c r="NB561" s="3"/>
      <c r="NC561" s="578"/>
      <c r="ND561" s="3"/>
      <c r="NE561" s="438"/>
      <c r="NF561" s="3"/>
      <c r="NG561" s="578"/>
      <c r="NH561" s="3"/>
      <c r="NI561" s="438"/>
      <c r="NJ561" s="3"/>
      <c r="NK561" s="578"/>
      <c r="NL561" s="3"/>
      <c r="NM561" s="438"/>
      <c r="NN561" s="3"/>
      <c r="NO561" s="578"/>
      <c r="NP561" s="3"/>
      <c r="NQ561" s="438"/>
      <c r="NR561" s="3"/>
      <c r="NS561" s="578"/>
      <c r="NT561" s="3"/>
      <c r="NU561" s="438"/>
      <c r="NV561" s="3"/>
      <c r="NW561" s="578"/>
      <c r="NX561" s="3"/>
      <c r="NY561" s="438"/>
      <c r="NZ561" s="3"/>
      <c r="OA561" s="578"/>
      <c r="OB561" s="3"/>
      <c r="OC561" s="438"/>
      <c r="OD561" s="3"/>
      <c r="OE561" s="578"/>
      <c r="OF561" s="3"/>
      <c r="OG561" s="438"/>
      <c r="OH561" s="3"/>
      <c r="OI561" s="578"/>
      <c r="OJ561" s="3"/>
      <c r="OK561" s="438"/>
      <c r="OL561" s="3"/>
      <c r="OM561" s="578"/>
      <c r="ON561" s="3"/>
      <c r="OO561" s="438"/>
      <c r="OP561" s="3"/>
      <c r="OQ561" s="578"/>
      <c r="OR561" s="3"/>
      <c r="OS561" s="438"/>
      <c r="OT561" s="3"/>
      <c r="OU561" s="578"/>
      <c r="OV561" s="3"/>
      <c r="OW561" s="438"/>
      <c r="OX561" s="3"/>
      <c r="OY561" s="578"/>
      <c r="OZ561" s="3"/>
      <c r="PA561" s="438"/>
      <c r="PB561" s="3"/>
      <c r="PC561" s="578"/>
      <c r="PD561" s="3"/>
      <c r="PE561" s="438"/>
      <c r="PF561" s="3"/>
      <c r="PG561" s="578"/>
      <c r="PH561" s="3"/>
      <c r="PI561" s="438"/>
      <c r="PJ561" s="3"/>
      <c r="PK561" s="578"/>
      <c r="PL561" s="3"/>
      <c r="PM561" s="438"/>
      <c r="PN561" s="3"/>
      <c r="PO561" s="578"/>
      <c r="PP561" s="3"/>
      <c r="PQ561" s="438"/>
      <c r="PR561" s="3"/>
      <c r="PS561" s="578"/>
      <c r="PT561" s="3"/>
      <c r="PU561" s="438"/>
      <c r="PV561" s="3"/>
      <c r="PW561" s="578"/>
      <c r="PX561" s="3"/>
      <c r="PY561" s="438"/>
      <c r="PZ561" s="3"/>
      <c r="QA561" s="578"/>
      <c r="QB561" s="3"/>
      <c r="QC561" s="438"/>
      <c r="QD561" s="3"/>
      <c r="QE561" s="578"/>
      <c r="QF561" s="3"/>
      <c r="QG561" s="438"/>
      <c r="QH561" s="3"/>
      <c r="QI561" s="578"/>
      <c r="QJ561" s="3"/>
      <c r="QK561" s="438"/>
      <c r="QL561" s="3"/>
      <c r="QM561" s="578"/>
      <c r="QN561" s="3"/>
      <c r="QO561" s="438"/>
      <c r="QP561" s="3"/>
      <c r="QQ561" s="578"/>
      <c r="QR561" s="3"/>
      <c r="QS561" s="438"/>
      <c r="QT561" s="3"/>
      <c r="QU561" s="578"/>
      <c r="QV561" s="3"/>
      <c r="QW561" s="438"/>
      <c r="QX561" s="3"/>
      <c r="QY561" s="578"/>
      <c r="QZ561" s="3"/>
      <c r="RA561" s="438"/>
      <c r="RB561" s="3"/>
      <c r="RC561" s="578"/>
      <c r="RD561" s="3"/>
      <c r="RE561" s="438"/>
      <c r="RF561" s="3"/>
      <c r="RG561" s="578"/>
      <c r="RH561" s="3"/>
      <c r="RI561" s="438"/>
      <c r="RJ561" s="3"/>
      <c r="RK561" s="578"/>
      <c r="RL561" s="3"/>
      <c r="RM561" s="438"/>
      <c r="RN561" s="3"/>
      <c r="RO561" s="578"/>
      <c r="RP561" s="3"/>
      <c r="RQ561" s="438"/>
      <c r="RR561" s="3"/>
      <c r="RS561" s="578"/>
      <c r="RT561" s="3"/>
      <c r="RU561" s="438"/>
      <c r="RV561" s="3"/>
      <c r="RW561" s="578"/>
      <c r="RX561" s="3"/>
      <c r="RY561" s="438"/>
      <c r="RZ561" s="3"/>
      <c r="SA561" s="578"/>
      <c r="SB561" s="3"/>
      <c r="SC561" s="438"/>
      <c r="SD561" s="3"/>
      <c r="SE561" s="578"/>
      <c r="SF561" s="3"/>
      <c r="SG561" s="438"/>
      <c r="SH561" s="3"/>
      <c r="SI561" s="578"/>
      <c r="SJ561" s="3"/>
      <c r="SK561" s="438"/>
      <c r="SL561" s="3"/>
      <c r="SM561" s="578"/>
      <c r="SN561" s="3"/>
      <c r="SO561" s="438"/>
      <c r="SP561" s="3"/>
      <c r="SQ561" s="578"/>
      <c r="SR561" s="3"/>
      <c r="SS561" s="438"/>
      <c r="ST561" s="3"/>
      <c r="SU561" s="578"/>
      <c r="SV561" s="3"/>
      <c r="SW561" s="438"/>
      <c r="SX561" s="3"/>
      <c r="SY561" s="578"/>
      <c r="SZ561" s="3"/>
      <c r="TA561" s="438"/>
      <c r="TB561" s="3"/>
      <c r="TC561" s="578"/>
      <c r="TD561" s="3"/>
      <c r="TE561" s="438"/>
      <c r="TF561" s="3"/>
      <c r="TG561" s="578"/>
      <c r="TH561" s="3"/>
      <c r="TI561" s="438"/>
      <c r="TJ561" s="3"/>
      <c r="TK561" s="578"/>
      <c r="TL561" s="3"/>
      <c r="TM561" s="438"/>
      <c r="TN561" s="3"/>
      <c r="TO561" s="578"/>
      <c r="TP561" s="3"/>
      <c r="TQ561" s="438"/>
      <c r="TR561" s="3"/>
      <c r="TS561" s="578"/>
      <c r="TT561" s="3"/>
      <c r="TU561" s="438"/>
      <c r="TV561" s="3"/>
      <c r="TW561" s="578"/>
      <c r="TX561" s="3"/>
      <c r="TY561" s="438"/>
      <c r="TZ561" s="3"/>
      <c r="UA561" s="578"/>
      <c r="UB561" s="3"/>
      <c r="UC561" s="438"/>
      <c r="UD561" s="3"/>
      <c r="UE561" s="578"/>
      <c r="UF561" s="3"/>
      <c r="UG561" s="438"/>
      <c r="UH561" s="3"/>
      <c r="UI561" s="578"/>
      <c r="UJ561" s="3"/>
      <c r="UK561" s="438"/>
      <c r="UL561" s="3"/>
      <c r="UM561" s="578"/>
      <c r="UN561" s="3"/>
      <c r="UO561" s="438"/>
      <c r="UP561" s="3"/>
      <c r="UQ561" s="578"/>
      <c r="UR561" s="3"/>
      <c r="US561" s="438"/>
      <c r="UT561" s="3"/>
      <c r="UU561" s="578"/>
      <c r="UV561" s="3"/>
      <c r="UW561" s="438"/>
      <c r="UX561" s="3"/>
      <c r="UY561" s="578"/>
      <c r="UZ561" s="3"/>
      <c r="VA561" s="438"/>
      <c r="VB561" s="3"/>
      <c r="VC561" s="578"/>
      <c r="VD561" s="3"/>
      <c r="VE561" s="438"/>
      <c r="VF561" s="3"/>
      <c r="VG561" s="578"/>
      <c r="VH561" s="3"/>
      <c r="VI561" s="438"/>
      <c r="VJ561" s="3"/>
      <c r="VK561" s="578"/>
      <c r="VL561" s="3"/>
      <c r="VM561" s="438"/>
      <c r="VN561" s="3"/>
      <c r="VO561" s="578"/>
      <c r="VP561" s="3"/>
      <c r="VQ561" s="438"/>
      <c r="VR561" s="3"/>
      <c r="VS561" s="578"/>
      <c r="VT561" s="3"/>
      <c r="VU561" s="438"/>
      <c r="VV561" s="3"/>
      <c r="VW561" s="578"/>
      <c r="VX561" s="3"/>
      <c r="VY561" s="438"/>
      <c r="VZ561" s="3"/>
      <c r="WA561" s="578"/>
      <c r="WB561" s="3"/>
      <c r="WC561" s="438"/>
      <c r="WD561" s="3"/>
      <c r="WE561" s="578"/>
      <c r="WF561" s="3"/>
      <c r="WG561" s="438"/>
      <c r="WH561" s="3"/>
      <c r="WI561" s="578"/>
      <c r="WJ561" s="3"/>
      <c r="WK561" s="438"/>
      <c r="WL561" s="3"/>
      <c r="WM561" s="578"/>
      <c r="WN561" s="3"/>
      <c r="WO561" s="438"/>
      <c r="WP561" s="3"/>
      <c r="WQ561" s="578"/>
      <c r="WR561" s="3"/>
      <c r="WS561" s="438"/>
      <c r="WT561" s="3"/>
      <c r="WU561" s="578"/>
      <c r="WV561" s="3"/>
      <c r="WW561" s="438"/>
      <c r="WX561" s="3"/>
      <c r="WY561" s="578"/>
      <c r="WZ561" s="3"/>
      <c r="XA561" s="438"/>
      <c r="XB561" s="3"/>
      <c r="XC561" s="578"/>
      <c r="XD561" s="3"/>
      <c r="XE561" s="438"/>
      <c r="XF561" s="3"/>
      <c r="XG561" s="578"/>
      <c r="XH561" s="3"/>
      <c r="XI561" s="438"/>
      <c r="XJ561" s="3"/>
      <c r="XK561" s="578"/>
      <c r="XL561" s="3"/>
      <c r="XM561" s="438"/>
      <c r="XN561" s="3"/>
      <c r="XO561" s="578"/>
      <c r="XP561" s="3"/>
      <c r="XQ561" s="438"/>
      <c r="XR561" s="3"/>
      <c r="XS561" s="578"/>
      <c r="XT561" s="3"/>
      <c r="XU561" s="438"/>
      <c r="XV561" s="3"/>
      <c r="XW561" s="578"/>
      <c r="XX561" s="3"/>
      <c r="XY561" s="438"/>
      <c r="XZ561" s="3"/>
      <c r="YA561" s="578"/>
      <c r="YB561" s="3"/>
      <c r="YC561" s="438"/>
      <c r="YD561" s="3"/>
      <c r="YE561" s="578"/>
      <c r="YF561" s="3"/>
      <c r="YG561" s="438"/>
      <c r="YH561" s="3"/>
      <c r="YI561" s="578"/>
      <c r="YJ561" s="3"/>
      <c r="YK561" s="438"/>
      <c r="YL561" s="3"/>
      <c r="YM561" s="578"/>
      <c r="YN561" s="3"/>
      <c r="YO561" s="438"/>
      <c r="YP561" s="3"/>
      <c r="YQ561" s="578"/>
      <c r="YR561" s="3"/>
      <c r="YS561" s="438"/>
      <c r="YT561" s="3"/>
      <c r="YU561" s="578"/>
      <c r="YV561" s="3"/>
      <c r="YW561" s="438"/>
      <c r="YX561" s="3"/>
      <c r="YY561" s="578"/>
      <c r="YZ561" s="3"/>
      <c r="ZA561" s="438"/>
      <c r="ZB561" s="3"/>
      <c r="ZC561" s="578"/>
      <c r="ZD561" s="3"/>
      <c r="ZE561" s="438"/>
      <c r="ZF561" s="3"/>
      <c r="ZG561" s="578"/>
      <c r="ZH561" s="3"/>
      <c r="ZI561" s="438"/>
      <c r="ZJ561" s="3"/>
      <c r="ZK561" s="578"/>
      <c r="ZL561" s="3"/>
      <c r="ZM561" s="438"/>
      <c r="ZN561" s="3"/>
      <c r="ZO561" s="578"/>
      <c r="ZP561" s="3"/>
      <c r="ZQ561" s="438"/>
      <c r="ZR561" s="3"/>
      <c r="ZS561" s="578"/>
      <c r="ZT561" s="3"/>
      <c r="ZU561" s="438"/>
      <c r="ZV561" s="3"/>
      <c r="ZW561" s="578"/>
      <c r="ZX561" s="3"/>
      <c r="ZY561" s="438"/>
      <c r="ZZ561" s="3"/>
      <c r="AAA561" s="578"/>
      <c r="AAB561" s="3"/>
      <c r="AAC561" s="438"/>
      <c r="AAD561" s="3"/>
      <c r="AAE561" s="578"/>
      <c r="AAF561" s="3"/>
      <c r="AAG561" s="438"/>
      <c r="AAH561" s="3"/>
      <c r="AAI561" s="578"/>
      <c r="AAJ561" s="3"/>
      <c r="AAK561" s="438"/>
      <c r="AAL561" s="3"/>
      <c r="AAM561" s="578"/>
      <c r="AAN561" s="3"/>
      <c r="AAO561" s="438"/>
      <c r="AAP561" s="3"/>
      <c r="AAQ561" s="578"/>
      <c r="AAR561" s="3"/>
      <c r="AAS561" s="438"/>
      <c r="AAT561" s="3"/>
      <c r="AAU561" s="578"/>
      <c r="AAV561" s="3"/>
      <c r="AAW561" s="438"/>
      <c r="AAX561" s="3"/>
      <c r="AAY561" s="578"/>
      <c r="AAZ561" s="3"/>
      <c r="ABA561" s="438"/>
      <c r="ABB561" s="3"/>
      <c r="ABC561" s="578"/>
      <c r="ABD561" s="3"/>
      <c r="ABE561" s="438"/>
      <c r="ABF561" s="3"/>
      <c r="ABG561" s="578"/>
      <c r="ABH561" s="3"/>
      <c r="ABI561" s="438"/>
      <c r="ABJ561" s="3"/>
      <c r="ABK561" s="578"/>
      <c r="ABL561" s="3"/>
      <c r="ABM561" s="438"/>
      <c r="ABN561" s="3"/>
      <c r="ABO561" s="578"/>
      <c r="ABP561" s="3"/>
      <c r="ABQ561" s="438"/>
      <c r="ABR561" s="3"/>
      <c r="ABS561" s="578"/>
      <c r="ABT561" s="3"/>
      <c r="ABU561" s="438"/>
      <c r="ABV561" s="3"/>
      <c r="ABW561" s="578"/>
      <c r="ABX561" s="3"/>
      <c r="ABY561" s="438"/>
      <c r="ABZ561" s="3"/>
      <c r="ACA561" s="578"/>
      <c r="ACB561" s="3"/>
      <c r="ACC561" s="438"/>
      <c r="ACD561" s="3"/>
      <c r="ACE561" s="578"/>
      <c r="ACF561" s="3"/>
      <c r="ACG561" s="438"/>
      <c r="ACH561" s="3"/>
      <c r="ACI561" s="578"/>
      <c r="ACJ561" s="3"/>
      <c r="ACK561" s="438"/>
      <c r="ACL561" s="3"/>
      <c r="ACM561" s="578"/>
      <c r="ACN561" s="3"/>
      <c r="ACO561" s="438"/>
      <c r="ACP561" s="3"/>
      <c r="ACQ561" s="578"/>
      <c r="ACR561" s="3"/>
      <c r="ACS561" s="438"/>
      <c r="ACT561" s="3"/>
      <c r="ACU561" s="578"/>
      <c r="ACV561" s="3"/>
      <c r="ACW561" s="438"/>
      <c r="ACX561" s="3"/>
      <c r="ACY561" s="578"/>
      <c r="ACZ561" s="3"/>
      <c r="ADA561" s="438"/>
      <c r="ADB561" s="3"/>
      <c r="ADC561" s="578"/>
      <c r="ADD561" s="3"/>
      <c r="ADE561" s="438"/>
      <c r="ADF561" s="3"/>
      <c r="ADG561" s="578"/>
      <c r="ADH561" s="3"/>
      <c r="ADI561" s="438"/>
      <c r="ADJ561" s="3"/>
      <c r="ADK561" s="578"/>
      <c r="ADL561" s="3"/>
      <c r="ADM561" s="438"/>
      <c r="ADN561" s="3"/>
      <c r="ADO561" s="578"/>
      <c r="ADP561" s="3"/>
      <c r="ADQ561" s="438"/>
      <c r="ADR561" s="3"/>
      <c r="ADS561" s="578"/>
      <c r="ADT561" s="3"/>
      <c r="ADU561" s="438"/>
      <c r="ADV561" s="3"/>
      <c r="ADW561" s="578"/>
      <c r="ADX561" s="3"/>
      <c r="ADY561" s="438"/>
      <c r="ADZ561" s="3"/>
      <c r="AEA561" s="578"/>
      <c r="AEB561" s="3"/>
      <c r="AEC561" s="438"/>
      <c r="AED561" s="3"/>
      <c r="AEE561" s="578"/>
      <c r="AEF561" s="3"/>
      <c r="AEG561" s="438"/>
      <c r="AEH561" s="3"/>
      <c r="AEI561" s="578"/>
      <c r="AEJ561" s="3"/>
      <c r="AEK561" s="438"/>
      <c r="AEL561" s="3"/>
      <c r="AEM561" s="578"/>
      <c r="AEN561" s="3"/>
      <c r="AEO561" s="438"/>
      <c r="AEP561" s="3"/>
      <c r="AEQ561" s="578"/>
      <c r="AER561" s="3"/>
      <c r="AES561" s="438"/>
      <c r="AET561" s="3"/>
      <c r="AEU561" s="578"/>
      <c r="AEV561" s="3"/>
      <c r="AEW561" s="438"/>
      <c r="AEX561" s="3"/>
      <c r="AEY561" s="578"/>
      <c r="AEZ561" s="3"/>
      <c r="AFA561" s="438"/>
      <c r="AFB561" s="3"/>
      <c r="AFC561" s="578"/>
      <c r="AFD561" s="3"/>
      <c r="AFE561" s="438"/>
      <c r="AFF561" s="3"/>
      <c r="AFG561" s="578"/>
      <c r="AFH561" s="3"/>
      <c r="AFI561" s="438"/>
      <c r="AFJ561" s="3"/>
      <c r="AFK561" s="578"/>
      <c r="AFL561" s="3"/>
      <c r="AFM561" s="438"/>
      <c r="AFN561" s="3"/>
      <c r="AFO561" s="578"/>
      <c r="AFP561" s="3"/>
      <c r="AFQ561" s="438"/>
      <c r="AFR561" s="3"/>
      <c r="AFS561" s="578"/>
      <c r="AFT561" s="3"/>
      <c r="AFU561" s="438"/>
      <c r="AFV561" s="3"/>
      <c r="AFW561" s="578"/>
      <c r="AFX561" s="3"/>
      <c r="AFY561" s="438"/>
      <c r="AFZ561" s="3"/>
      <c r="AGA561" s="578"/>
      <c r="AGB561" s="3"/>
      <c r="AGC561" s="438"/>
      <c r="AGD561" s="3"/>
      <c r="AGE561" s="578"/>
      <c r="AGF561" s="3"/>
      <c r="AGG561" s="438"/>
      <c r="AGH561" s="3"/>
      <c r="AGI561" s="578"/>
      <c r="AGJ561" s="3"/>
      <c r="AGK561" s="438"/>
      <c r="AGL561" s="3"/>
      <c r="AGM561" s="578"/>
      <c r="AGN561" s="3"/>
      <c r="AGO561" s="438"/>
      <c r="AGP561" s="3"/>
      <c r="AGQ561" s="578"/>
      <c r="AGR561" s="3"/>
      <c r="AGS561" s="438"/>
      <c r="AGT561" s="3"/>
      <c r="AGU561" s="578"/>
      <c r="AGV561" s="3"/>
      <c r="AGW561" s="438"/>
      <c r="AGX561" s="3"/>
      <c r="AGY561" s="578"/>
      <c r="AGZ561" s="3"/>
      <c r="AHA561" s="438"/>
      <c r="AHB561" s="3"/>
      <c r="AHC561" s="578"/>
      <c r="AHD561" s="3"/>
      <c r="AHE561" s="438"/>
      <c r="AHF561" s="3"/>
      <c r="AHG561" s="578"/>
      <c r="AHH561" s="3"/>
      <c r="AHI561" s="438"/>
      <c r="AHJ561" s="3"/>
      <c r="AHK561" s="578"/>
      <c r="AHL561" s="3"/>
      <c r="AHM561" s="438"/>
      <c r="AHN561" s="3"/>
      <c r="AHO561" s="578"/>
      <c r="AHP561" s="3"/>
      <c r="AHQ561" s="438"/>
      <c r="AHR561" s="3"/>
      <c r="AHS561" s="578"/>
      <c r="AHT561" s="3"/>
      <c r="AHU561" s="438"/>
      <c r="AHV561" s="3"/>
      <c r="AHW561" s="578"/>
      <c r="AHX561" s="3"/>
      <c r="AHY561" s="438"/>
      <c r="AHZ561" s="3"/>
      <c r="AIA561" s="578"/>
      <c r="AIB561" s="3"/>
      <c r="AIC561" s="438"/>
      <c r="AID561" s="3"/>
      <c r="AIE561" s="578"/>
      <c r="AIF561" s="3"/>
      <c r="AIG561" s="438"/>
      <c r="AIH561" s="3"/>
      <c r="AII561" s="578"/>
      <c r="AIJ561" s="3"/>
      <c r="AIK561" s="438"/>
      <c r="AIL561" s="3"/>
      <c r="AIM561" s="578"/>
      <c r="AIN561" s="3"/>
      <c r="AIO561" s="438"/>
      <c r="AIP561" s="3"/>
      <c r="AIQ561" s="578"/>
      <c r="AIR561" s="3"/>
      <c r="AIS561" s="438"/>
      <c r="AIT561" s="3"/>
      <c r="AIU561" s="578"/>
      <c r="AIV561" s="3"/>
      <c r="AIW561" s="438"/>
      <c r="AIX561" s="3"/>
      <c r="AIY561" s="578"/>
      <c r="AIZ561" s="3"/>
      <c r="AJA561" s="438"/>
      <c r="AJB561" s="3"/>
      <c r="AJC561" s="578"/>
      <c r="AJD561" s="3"/>
      <c r="AJE561" s="438"/>
      <c r="AJF561" s="3"/>
      <c r="AJG561" s="578"/>
      <c r="AJH561" s="3"/>
      <c r="AJI561" s="438"/>
      <c r="AJJ561" s="3"/>
      <c r="AJK561" s="578"/>
      <c r="AJL561" s="3"/>
      <c r="AJM561" s="438"/>
      <c r="AJN561" s="3"/>
      <c r="AJO561" s="578"/>
      <c r="AJP561" s="3"/>
      <c r="AJQ561" s="438"/>
      <c r="AJR561" s="3"/>
      <c r="AJS561" s="578"/>
      <c r="AJT561" s="3"/>
      <c r="AJU561" s="438"/>
      <c r="AJV561" s="3"/>
      <c r="AJW561" s="578"/>
      <c r="AJX561" s="3"/>
      <c r="AJY561" s="438"/>
      <c r="AJZ561" s="3"/>
      <c r="AKA561" s="578"/>
      <c r="AKB561" s="3"/>
      <c r="AKC561" s="438"/>
      <c r="AKD561" s="3"/>
      <c r="AKE561" s="578"/>
      <c r="AKF561" s="3"/>
      <c r="AKG561" s="438"/>
      <c r="AKH561" s="3"/>
      <c r="AKI561" s="578"/>
      <c r="AKJ561" s="3"/>
      <c r="AKK561" s="438"/>
      <c r="AKL561" s="3"/>
      <c r="AKM561" s="578"/>
      <c r="AKN561" s="3"/>
      <c r="AKO561" s="438"/>
      <c r="AKP561" s="3"/>
      <c r="AKQ561" s="578"/>
      <c r="AKR561" s="3"/>
      <c r="AKS561" s="438"/>
      <c r="AKT561" s="3"/>
      <c r="AKU561" s="578"/>
      <c r="AKV561" s="3"/>
      <c r="AKW561" s="438"/>
      <c r="AKX561" s="3"/>
      <c r="AKY561" s="578"/>
      <c r="AKZ561" s="3"/>
      <c r="ALA561" s="438"/>
      <c r="ALB561" s="3"/>
      <c r="ALC561" s="578"/>
      <c r="ALD561" s="3"/>
      <c r="ALE561" s="438"/>
      <c r="ALF561" s="3"/>
      <c r="ALG561" s="578"/>
      <c r="ALH561" s="3"/>
      <c r="ALI561" s="438"/>
      <c r="ALJ561" s="3"/>
      <c r="ALK561" s="578"/>
      <c r="ALL561" s="3"/>
      <c r="ALM561" s="438"/>
      <c r="ALN561" s="3"/>
      <c r="ALO561" s="578"/>
      <c r="ALP561" s="3"/>
      <c r="ALQ561" s="438"/>
      <c r="ALR561" s="3"/>
      <c r="ALS561" s="578"/>
      <c r="ALT561" s="3"/>
      <c r="ALU561" s="438"/>
      <c r="ALV561" s="3"/>
      <c r="ALW561" s="578"/>
      <c r="ALX561" s="3"/>
      <c r="ALY561" s="438"/>
      <c r="ALZ561" s="3"/>
      <c r="AMA561" s="578"/>
      <c r="AMB561" s="3"/>
      <c r="AMC561" s="438"/>
      <c r="AMD561" s="3"/>
      <c r="AME561" s="578"/>
      <c r="AMF561" s="3"/>
      <c r="AMG561" s="438"/>
      <c r="AMH561" s="3"/>
      <c r="AMI561" s="578"/>
      <c r="AMJ561" s="3"/>
      <c r="AMK561" s="438"/>
      <c r="AML561" s="3"/>
      <c r="AMM561" s="578"/>
      <c r="AMN561" s="3"/>
      <c r="AMO561" s="438"/>
      <c r="AMP561" s="3"/>
      <c r="AMQ561" s="578"/>
      <c r="AMR561" s="3"/>
      <c r="AMS561" s="438"/>
      <c r="AMT561" s="3"/>
      <c r="AMU561" s="578"/>
      <c r="AMV561" s="3"/>
      <c r="AMW561" s="438"/>
      <c r="AMX561" s="3"/>
      <c r="AMY561" s="578"/>
      <c r="AMZ561" s="3"/>
      <c r="ANA561" s="438"/>
      <c r="ANB561" s="3"/>
      <c r="ANC561" s="578"/>
      <c r="AND561" s="3"/>
      <c r="ANE561" s="438"/>
      <c r="ANF561" s="3"/>
      <c r="ANG561" s="578"/>
      <c r="ANH561" s="3"/>
      <c r="ANI561" s="438"/>
      <c r="ANJ561" s="3"/>
      <c r="ANK561" s="578"/>
      <c r="ANL561" s="3"/>
      <c r="ANM561" s="438"/>
      <c r="ANN561" s="3"/>
      <c r="ANO561" s="578"/>
      <c r="ANP561" s="3"/>
      <c r="ANQ561" s="438"/>
      <c r="ANR561" s="3"/>
      <c r="ANS561" s="578"/>
      <c r="ANT561" s="3"/>
      <c r="ANU561" s="438"/>
      <c r="ANV561" s="3"/>
      <c r="ANW561" s="578"/>
      <c r="ANX561" s="3"/>
      <c r="ANY561" s="438"/>
      <c r="ANZ561" s="3"/>
      <c r="AOA561" s="578"/>
      <c r="AOB561" s="3"/>
      <c r="AOC561" s="438"/>
      <c r="AOD561" s="3"/>
      <c r="AOE561" s="578"/>
      <c r="AOF561" s="3"/>
      <c r="AOG561" s="438"/>
      <c r="AOH561" s="3"/>
      <c r="AOI561" s="578"/>
      <c r="AOJ561" s="3"/>
      <c r="AOK561" s="438"/>
      <c r="AOL561" s="3"/>
      <c r="AOM561" s="578"/>
      <c r="AON561" s="3"/>
      <c r="AOO561" s="438"/>
      <c r="AOP561" s="3"/>
      <c r="AOQ561" s="578"/>
      <c r="AOR561" s="3"/>
      <c r="AOS561" s="438"/>
      <c r="AOT561" s="3"/>
      <c r="AOU561" s="578"/>
      <c r="AOV561" s="3"/>
      <c r="AOW561" s="438"/>
      <c r="AOX561" s="3"/>
      <c r="AOY561" s="578"/>
      <c r="AOZ561" s="3"/>
      <c r="APA561" s="438"/>
      <c r="APB561" s="3"/>
      <c r="APC561" s="578"/>
      <c r="APD561" s="3"/>
      <c r="APE561" s="438"/>
      <c r="APF561" s="3"/>
      <c r="APG561" s="578"/>
      <c r="APH561" s="3"/>
      <c r="API561" s="438"/>
      <c r="APJ561" s="3"/>
      <c r="APK561" s="578"/>
      <c r="APL561" s="3"/>
      <c r="APM561" s="438"/>
      <c r="APN561" s="3"/>
      <c r="APO561" s="578"/>
      <c r="APP561" s="3"/>
      <c r="APQ561" s="438"/>
      <c r="APR561" s="3"/>
      <c r="APS561" s="578"/>
      <c r="APT561" s="3"/>
      <c r="APU561" s="438"/>
      <c r="APV561" s="3"/>
      <c r="APW561" s="578"/>
      <c r="APX561" s="3"/>
      <c r="APY561" s="438"/>
      <c r="APZ561" s="3"/>
      <c r="AQA561" s="578"/>
      <c r="AQB561" s="3"/>
      <c r="AQC561" s="438"/>
      <c r="AQD561" s="3"/>
      <c r="AQE561" s="578"/>
      <c r="AQF561" s="3"/>
      <c r="AQG561" s="438"/>
      <c r="AQH561" s="3"/>
      <c r="AQI561" s="578"/>
      <c r="AQJ561" s="3"/>
      <c r="AQK561" s="438"/>
      <c r="AQL561" s="3"/>
      <c r="AQM561" s="578"/>
      <c r="AQN561" s="3"/>
      <c r="AQO561" s="438"/>
      <c r="AQP561" s="3"/>
      <c r="AQQ561" s="578"/>
      <c r="AQR561" s="3"/>
      <c r="AQS561" s="438"/>
      <c r="AQT561" s="3"/>
      <c r="AQU561" s="578"/>
      <c r="AQV561" s="3"/>
      <c r="AQW561" s="438"/>
      <c r="AQX561" s="3"/>
      <c r="AQY561" s="578"/>
      <c r="AQZ561" s="3"/>
      <c r="ARA561" s="438"/>
      <c r="ARB561" s="3"/>
      <c r="ARC561" s="578"/>
      <c r="ARD561" s="3"/>
      <c r="ARE561" s="438"/>
      <c r="ARF561" s="3"/>
      <c r="ARG561" s="578"/>
      <c r="ARH561" s="3"/>
      <c r="ARI561" s="438"/>
      <c r="ARJ561" s="3"/>
      <c r="ARK561" s="578"/>
      <c r="ARL561" s="3"/>
      <c r="ARM561" s="438"/>
      <c r="ARN561" s="3"/>
      <c r="ARO561" s="578"/>
      <c r="ARP561" s="3"/>
      <c r="ARQ561" s="438"/>
      <c r="ARR561" s="3"/>
      <c r="ARS561" s="578"/>
      <c r="ART561" s="3"/>
      <c r="ARU561" s="438"/>
      <c r="ARV561" s="3"/>
      <c r="ARW561" s="578"/>
      <c r="ARX561" s="3"/>
      <c r="ARY561" s="438"/>
      <c r="ARZ561" s="3"/>
      <c r="ASA561" s="578"/>
      <c r="ASB561" s="3"/>
      <c r="ASC561" s="438"/>
      <c r="ASD561" s="3"/>
      <c r="ASE561" s="578"/>
      <c r="ASF561" s="3"/>
      <c r="ASG561" s="438"/>
      <c r="ASH561" s="3"/>
      <c r="ASI561" s="578"/>
      <c r="ASJ561" s="3"/>
      <c r="ASK561" s="438"/>
      <c r="ASL561" s="3"/>
      <c r="ASM561" s="578"/>
      <c r="ASN561" s="3"/>
      <c r="ASO561" s="438"/>
      <c r="ASP561" s="3"/>
      <c r="ASQ561" s="578"/>
      <c r="ASR561" s="3"/>
      <c r="ASS561" s="438"/>
      <c r="AST561" s="3"/>
      <c r="ASU561" s="578"/>
      <c r="ASV561" s="3"/>
      <c r="ASW561" s="438"/>
      <c r="ASX561" s="3"/>
      <c r="ASY561" s="578"/>
      <c r="ASZ561" s="3"/>
      <c r="ATA561" s="438"/>
      <c r="ATB561" s="3"/>
      <c r="ATC561" s="578"/>
      <c r="ATD561" s="3"/>
      <c r="ATE561" s="438"/>
      <c r="ATF561" s="3"/>
      <c r="ATG561" s="578"/>
      <c r="ATH561" s="3"/>
      <c r="ATI561" s="438"/>
      <c r="ATJ561" s="3"/>
      <c r="ATK561" s="578"/>
      <c r="ATL561" s="3"/>
      <c r="ATM561" s="438"/>
      <c r="ATN561" s="3"/>
      <c r="ATO561" s="578"/>
      <c r="ATP561" s="3"/>
      <c r="ATQ561" s="438"/>
      <c r="ATR561" s="3"/>
      <c r="ATS561" s="578"/>
      <c r="ATT561" s="3"/>
      <c r="ATU561" s="438"/>
      <c r="ATV561" s="3"/>
      <c r="ATW561" s="578"/>
      <c r="ATX561" s="3"/>
      <c r="ATY561" s="438"/>
      <c r="ATZ561" s="3"/>
      <c r="AUA561" s="578"/>
      <c r="AUB561" s="3"/>
      <c r="AUC561" s="438"/>
      <c r="AUD561" s="3"/>
      <c r="AUE561" s="578"/>
      <c r="AUF561" s="3"/>
      <c r="AUG561" s="438"/>
      <c r="AUH561" s="3"/>
      <c r="AUI561" s="578"/>
      <c r="AUJ561" s="3"/>
      <c r="AUK561" s="438"/>
      <c r="AUL561" s="3"/>
      <c r="AUM561" s="578"/>
      <c r="AUN561" s="3"/>
      <c r="AUO561" s="438"/>
      <c r="AUP561" s="3"/>
      <c r="AUQ561" s="578"/>
      <c r="AUR561" s="3"/>
      <c r="AUS561" s="438"/>
      <c r="AUT561" s="3"/>
      <c r="AUU561" s="578"/>
      <c r="AUV561" s="3"/>
      <c r="AUW561" s="438"/>
      <c r="AUX561" s="3"/>
      <c r="AUY561" s="578"/>
      <c r="AUZ561" s="3"/>
      <c r="AVA561" s="438"/>
      <c r="AVB561" s="3"/>
      <c r="AVC561" s="578"/>
      <c r="AVD561" s="3"/>
      <c r="AVE561" s="438"/>
      <c r="AVF561" s="3"/>
      <c r="AVG561" s="578"/>
      <c r="AVH561" s="3"/>
      <c r="AVI561" s="438"/>
      <c r="AVJ561" s="3"/>
      <c r="AVK561" s="578"/>
      <c r="AVL561" s="3"/>
      <c r="AVM561" s="438"/>
      <c r="AVN561" s="3"/>
      <c r="AVO561" s="578"/>
      <c r="AVP561" s="3"/>
      <c r="AVQ561" s="438"/>
      <c r="AVR561" s="3"/>
      <c r="AVS561" s="578"/>
      <c r="AVT561" s="3"/>
      <c r="AVU561" s="438"/>
      <c r="AVV561" s="3"/>
      <c r="AVW561" s="578"/>
      <c r="AVX561" s="3"/>
      <c r="AVY561" s="438"/>
      <c r="AVZ561" s="3"/>
      <c r="AWA561" s="578"/>
      <c r="AWB561" s="3"/>
      <c r="AWC561" s="438"/>
      <c r="AWD561" s="3"/>
      <c r="AWE561" s="578"/>
      <c r="AWF561" s="3"/>
      <c r="AWG561" s="438"/>
      <c r="AWH561" s="3"/>
      <c r="AWI561" s="578"/>
      <c r="AWJ561" s="3"/>
      <c r="AWK561" s="438"/>
      <c r="AWL561" s="3"/>
      <c r="AWM561" s="578"/>
      <c r="AWN561" s="3"/>
      <c r="AWO561" s="438"/>
      <c r="AWP561" s="3"/>
      <c r="AWQ561" s="578"/>
      <c r="AWR561" s="3"/>
      <c r="AWS561" s="438"/>
      <c r="AWT561" s="3"/>
      <c r="AWU561" s="578"/>
      <c r="AWV561" s="3"/>
      <c r="AWW561" s="438"/>
      <c r="AWX561" s="3"/>
      <c r="AWY561" s="578"/>
      <c r="AWZ561" s="3"/>
      <c r="AXA561" s="438"/>
      <c r="AXB561" s="3"/>
      <c r="AXC561" s="578"/>
      <c r="AXD561" s="3"/>
      <c r="AXE561" s="438"/>
      <c r="AXF561" s="3"/>
      <c r="AXG561" s="578"/>
      <c r="AXH561" s="3"/>
      <c r="AXI561" s="438"/>
      <c r="AXJ561" s="3"/>
      <c r="AXK561" s="578"/>
      <c r="AXL561" s="3"/>
      <c r="AXM561" s="438"/>
      <c r="AXN561" s="3"/>
      <c r="AXO561" s="578"/>
      <c r="AXP561" s="3"/>
      <c r="AXQ561" s="438"/>
      <c r="AXR561" s="3"/>
      <c r="AXS561" s="578"/>
      <c r="AXT561" s="3"/>
      <c r="AXU561" s="438"/>
      <c r="AXV561" s="3"/>
      <c r="AXW561" s="578"/>
      <c r="AXX561" s="3"/>
      <c r="AXY561" s="438"/>
      <c r="AXZ561" s="3"/>
      <c r="AYA561" s="578"/>
      <c r="AYB561" s="3"/>
      <c r="AYC561" s="438"/>
      <c r="AYD561" s="3"/>
      <c r="AYE561" s="578"/>
      <c r="AYF561" s="3"/>
      <c r="AYG561" s="438"/>
      <c r="AYH561" s="3"/>
      <c r="AYI561" s="578"/>
      <c r="AYJ561" s="3"/>
      <c r="AYK561" s="438"/>
      <c r="AYL561" s="3"/>
      <c r="AYM561" s="578"/>
      <c r="AYN561" s="3"/>
      <c r="AYO561" s="438"/>
      <c r="AYP561" s="3"/>
      <c r="AYQ561" s="578"/>
      <c r="AYR561" s="3"/>
      <c r="AYS561" s="438"/>
      <c r="AYT561" s="3"/>
      <c r="AYU561" s="578"/>
      <c r="AYV561" s="3"/>
      <c r="AYW561" s="438"/>
      <c r="AYX561" s="3"/>
      <c r="AYY561" s="578"/>
      <c r="AYZ561" s="3"/>
      <c r="AZA561" s="438"/>
      <c r="AZB561" s="3"/>
      <c r="AZC561" s="578"/>
      <c r="AZD561" s="3"/>
      <c r="AZE561" s="438"/>
      <c r="AZF561" s="3"/>
      <c r="AZG561" s="578"/>
      <c r="AZH561" s="3"/>
      <c r="AZI561" s="438"/>
      <c r="AZJ561" s="3"/>
      <c r="AZK561" s="578"/>
      <c r="AZL561" s="3"/>
      <c r="AZM561" s="438"/>
      <c r="AZN561" s="3"/>
      <c r="AZO561" s="578"/>
      <c r="AZP561" s="3"/>
      <c r="AZQ561" s="438"/>
      <c r="AZR561" s="3"/>
      <c r="AZS561" s="578"/>
      <c r="AZT561" s="3"/>
      <c r="AZU561" s="438"/>
      <c r="AZV561" s="3"/>
      <c r="AZW561" s="578"/>
      <c r="AZX561" s="3"/>
      <c r="AZY561" s="438"/>
      <c r="AZZ561" s="3"/>
      <c r="BAA561" s="578"/>
      <c r="BAB561" s="3"/>
      <c r="BAC561" s="438"/>
      <c r="BAD561" s="3"/>
      <c r="BAE561" s="578"/>
      <c r="BAF561" s="3"/>
      <c r="BAG561" s="438"/>
      <c r="BAH561" s="3"/>
      <c r="BAI561" s="578"/>
      <c r="BAJ561" s="3"/>
      <c r="BAK561" s="438"/>
      <c r="BAL561" s="3"/>
      <c r="BAM561" s="578"/>
      <c r="BAN561" s="3"/>
      <c r="BAO561" s="438"/>
      <c r="BAP561" s="3"/>
      <c r="BAQ561" s="578"/>
      <c r="BAR561" s="3"/>
      <c r="BAS561" s="438"/>
      <c r="BAT561" s="3"/>
      <c r="BAU561" s="578"/>
      <c r="BAV561" s="3"/>
      <c r="BAW561" s="438"/>
      <c r="BAX561" s="3"/>
      <c r="BAY561" s="578"/>
      <c r="BAZ561" s="3"/>
      <c r="BBA561" s="438"/>
      <c r="BBB561" s="3"/>
      <c r="BBC561" s="578"/>
      <c r="BBD561" s="3"/>
      <c r="BBE561" s="438"/>
      <c r="BBF561" s="3"/>
      <c r="BBG561" s="578"/>
      <c r="BBH561" s="3"/>
      <c r="BBI561" s="438"/>
      <c r="BBJ561" s="3"/>
      <c r="BBK561" s="578"/>
      <c r="BBL561" s="3"/>
      <c r="BBM561" s="438"/>
      <c r="BBN561" s="3"/>
      <c r="BBO561" s="578"/>
      <c r="BBP561" s="3"/>
      <c r="BBQ561" s="438"/>
      <c r="BBR561" s="3"/>
      <c r="BBS561" s="578"/>
      <c r="BBT561" s="3"/>
      <c r="BBU561" s="438"/>
      <c r="BBV561" s="3"/>
      <c r="BBW561" s="578"/>
      <c r="BBX561" s="3"/>
      <c r="BBY561" s="438"/>
      <c r="BBZ561" s="3"/>
      <c r="BCA561" s="578"/>
      <c r="BCB561" s="3"/>
      <c r="BCC561" s="438"/>
      <c r="BCD561" s="3"/>
      <c r="BCE561" s="578"/>
      <c r="BCF561" s="3"/>
      <c r="BCG561" s="438"/>
      <c r="BCH561" s="3"/>
      <c r="BCI561" s="578"/>
      <c r="BCJ561" s="3"/>
      <c r="BCK561" s="438"/>
      <c r="BCL561" s="3"/>
      <c r="BCM561" s="578"/>
      <c r="BCN561" s="3"/>
      <c r="BCO561" s="438"/>
      <c r="BCP561" s="3"/>
      <c r="BCQ561" s="578"/>
      <c r="BCR561" s="3"/>
      <c r="BCS561" s="438"/>
      <c r="BCT561" s="3"/>
      <c r="BCU561" s="578"/>
      <c r="BCV561" s="3"/>
      <c r="BCW561" s="438"/>
      <c r="BCX561" s="3"/>
      <c r="BCY561" s="578"/>
      <c r="BCZ561" s="3"/>
      <c r="BDA561" s="438"/>
      <c r="BDB561" s="3"/>
      <c r="BDC561" s="578"/>
      <c r="BDD561" s="3"/>
      <c r="BDE561" s="438"/>
      <c r="BDF561" s="3"/>
      <c r="BDG561" s="578"/>
      <c r="BDH561" s="3"/>
      <c r="BDI561" s="438"/>
      <c r="BDJ561" s="3"/>
      <c r="BDK561" s="578"/>
      <c r="BDL561" s="3"/>
      <c r="BDM561" s="438"/>
      <c r="BDN561" s="3"/>
      <c r="BDO561" s="578"/>
      <c r="BDP561" s="3"/>
      <c r="BDQ561" s="438"/>
      <c r="BDR561" s="3"/>
      <c r="BDS561" s="578"/>
      <c r="BDT561" s="3"/>
      <c r="BDU561" s="438"/>
      <c r="BDV561" s="3"/>
      <c r="BDW561" s="578"/>
      <c r="BDX561" s="3"/>
      <c r="BDY561" s="438"/>
      <c r="BDZ561" s="3"/>
      <c r="BEA561" s="578"/>
      <c r="BEB561" s="3"/>
      <c r="BEC561" s="438"/>
      <c r="BED561" s="3"/>
      <c r="BEE561" s="578"/>
      <c r="BEF561" s="3"/>
      <c r="BEG561" s="438"/>
      <c r="BEH561" s="3"/>
      <c r="BEI561" s="578"/>
      <c r="BEJ561" s="3"/>
      <c r="BEK561" s="438"/>
      <c r="BEL561" s="3"/>
      <c r="BEM561" s="578"/>
      <c r="BEN561" s="3"/>
      <c r="BEO561" s="438"/>
      <c r="BEP561" s="3"/>
      <c r="BEQ561" s="578"/>
      <c r="BER561" s="3"/>
      <c r="BES561" s="438"/>
      <c r="BET561" s="3"/>
      <c r="BEU561" s="578"/>
      <c r="BEV561" s="3"/>
      <c r="BEW561" s="438"/>
      <c r="BEX561" s="3"/>
      <c r="BEY561" s="578"/>
      <c r="BEZ561" s="3"/>
      <c r="BFA561" s="438"/>
      <c r="BFB561" s="3"/>
      <c r="BFC561" s="578"/>
      <c r="BFD561" s="3"/>
      <c r="BFE561" s="438"/>
      <c r="BFF561" s="3"/>
      <c r="BFG561" s="578"/>
      <c r="BFH561" s="3"/>
      <c r="BFI561" s="438"/>
      <c r="BFJ561" s="3"/>
      <c r="BFK561" s="578"/>
      <c r="BFL561" s="3"/>
      <c r="BFM561" s="438"/>
      <c r="BFN561" s="3"/>
      <c r="BFO561" s="578"/>
      <c r="BFP561" s="3"/>
      <c r="BFQ561" s="438"/>
      <c r="BFR561" s="3"/>
      <c r="BFS561" s="578"/>
      <c r="BFT561" s="3"/>
      <c r="BFU561" s="438"/>
      <c r="BFV561" s="3"/>
      <c r="BFW561" s="578"/>
      <c r="BFX561" s="3"/>
      <c r="BFY561" s="438"/>
      <c r="BFZ561" s="3"/>
      <c r="BGA561" s="578"/>
      <c r="BGB561" s="3"/>
      <c r="BGC561" s="438"/>
      <c r="BGD561" s="3"/>
      <c r="BGE561" s="578"/>
      <c r="BGF561" s="3"/>
      <c r="BGG561" s="438"/>
      <c r="BGH561" s="3"/>
      <c r="BGI561" s="578"/>
      <c r="BGJ561" s="3"/>
      <c r="BGK561" s="438"/>
      <c r="BGL561" s="3"/>
      <c r="BGM561" s="578"/>
      <c r="BGN561" s="3"/>
      <c r="BGO561" s="438"/>
      <c r="BGP561" s="3"/>
      <c r="BGQ561" s="578"/>
      <c r="BGR561" s="3"/>
      <c r="BGS561" s="438"/>
      <c r="BGT561" s="3"/>
      <c r="BGU561" s="578"/>
      <c r="BGV561" s="3"/>
      <c r="BGW561" s="438"/>
      <c r="BGX561" s="3"/>
      <c r="BGY561" s="578"/>
      <c r="BGZ561" s="3"/>
      <c r="BHA561" s="438"/>
      <c r="BHB561" s="3"/>
      <c r="BHC561" s="578"/>
      <c r="BHD561" s="3"/>
      <c r="BHE561" s="438"/>
      <c r="BHF561" s="3"/>
      <c r="BHG561" s="578"/>
      <c r="BHH561" s="3"/>
      <c r="BHI561" s="438"/>
      <c r="BHJ561" s="3"/>
      <c r="BHK561" s="578"/>
      <c r="BHL561" s="3"/>
      <c r="BHM561" s="438"/>
      <c r="BHN561" s="3"/>
      <c r="BHO561" s="578"/>
      <c r="BHP561" s="3"/>
      <c r="BHQ561" s="438"/>
      <c r="BHR561" s="3"/>
      <c r="BHS561" s="578"/>
      <c r="BHT561" s="3"/>
      <c r="BHU561" s="438"/>
      <c r="BHV561" s="3"/>
      <c r="BHW561" s="578"/>
      <c r="BHX561" s="3"/>
      <c r="BHY561" s="438"/>
      <c r="BHZ561" s="3"/>
      <c r="BIA561" s="578"/>
      <c r="BIB561" s="3"/>
      <c r="BIC561" s="438"/>
      <c r="BID561" s="3"/>
      <c r="BIE561" s="578"/>
      <c r="BIF561" s="3"/>
      <c r="BIG561" s="438"/>
      <c r="BIH561" s="3"/>
      <c r="BII561" s="578"/>
      <c r="BIJ561" s="3"/>
      <c r="BIK561" s="438"/>
      <c r="BIL561" s="3"/>
      <c r="BIM561" s="578"/>
      <c r="BIN561" s="3"/>
      <c r="BIO561" s="438"/>
      <c r="BIP561" s="3"/>
      <c r="BIQ561" s="578"/>
      <c r="BIR561" s="3"/>
      <c r="BIS561" s="438"/>
      <c r="BIT561" s="3"/>
      <c r="BIU561" s="578"/>
      <c r="BIV561" s="3"/>
      <c r="BIW561" s="438"/>
      <c r="BIX561" s="3"/>
      <c r="BIY561" s="578"/>
      <c r="BIZ561" s="3"/>
      <c r="BJA561" s="438"/>
      <c r="BJB561" s="3"/>
      <c r="BJC561" s="578"/>
      <c r="BJD561" s="3"/>
      <c r="BJE561" s="438"/>
      <c r="BJF561" s="3"/>
      <c r="BJG561" s="578"/>
      <c r="BJH561" s="3"/>
      <c r="BJI561" s="438"/>
      <c r="BJJ561" s="3"/>
      <c r="BJK561" s="578"/>
      <c r="BJL561" s="3"/>
      <c r="BJM561" s="438"/>
      <c r="BJN561" s="3"/>
      <c r="BJO561" s="578"/>
      <c r="BJP561" s="3"/>
      <c r="BJQ561" s="438"/>
      <c r="BJR561" s="3"/>
      <c r="BJS561" s="578"/>
      <c r="BJT561" s="3"/>
      <c r="BJU561" s="438"/>
      <c r="BJV561" s="3"/>
      <c r="BJW561" s="578"/>
      <c r="BJX561" s="3"/>
      <c r="BJY561" s="438"/>
      <c r="BJZ561" s="3"/>
      <c r="BKA561" s="578"/>
      <c r="BKB561" s="3"/>
      <c r="BKC561" s="438"/>
      <c r="BKD561" s="3"/>
      <c r="BKE561" s="578"/>
      <c r="BKF561" s="3"/>
      <c r="BKG561" s="438"/>
      <c r="BKH561" s="3"/>
      <c r="BKI561" s="578"/>
      <c r="BKJ561" s="3"/>
      <c r="BKK561" s="438"/>
      <c r="BKL561" s="3"/>
      <c r="BKM561" s="578"/>
      <c r="BKN561" s="3"/>
      <c r="BKO561" s="438"/>
      <c r="BKP561" s="3"/>
      <c r="BKQ561" s="578"/>
      <c r="BKR561" s="3"/>
      <c r="BKS561" s="438"/>
      <c r="BKT561" s="3"/>
      <c r="BKU561" s="578"/>
      <c r="BKV561" s="3"/>
      <c r="BKW561" s="438"/>
      <c r="BKX561" s="3"/>
      <c r="BKY561" s="578"/>
      <c r="BKZ561" s="3"/>
      <c r="BLA561" s="438"/>
      <c r="BLB561" s="3"/>
      <c r="BLC561" s="578"/>
      <c r="BLD561" s="3"/>
      <c r="BLE561" s="438"/>
      <c r="BLF561" s="3"/>
      <c r="BLG561" s="578"/>
      <c r="BLH561" s="3"/>
      <c r="BLI561" s="438"/>
      <c r="BLJ561" s="3"/>
      <c r="BLK561" s="578"/>
      <c r="BLL561" s="3"/>
      <c r="BLM561" s="438"/>
      <c r="BLN561" s="3"/>
      <c r="BLO561" s="578"/>
      <c r="BLP561" s="3"/>
      <c r="BLQ561" s="438"/>
      <c r="BLR561" s="3"/>
      <c r="BLS561" s="578"/>
      <c r="BLT561" s="3"/>
      <c r="BLU561" s="438"/>
      <c r="BLV561" s="3"/>
      <c r="BLW561" s="578"/>
      <c r="BLX561" s="3"/>
      <c r="BLY561" s="438"/>
      <c r="BLZ561" s="3"/>
      <c r="BMA561" s="578"/>
      <c r="BMB561" s="3"/>
      <c r="BMC561" s="438"/>
      <c r="BMD561" s="3"/>
      <c r="BME561" s="578"/>
      <c r="BMF561" s="3"/>
      <c r="BMG561" s="438"/>
      <c r="BMH561" s="3"/>
      <c r="BMI561" s="578"/>
      <c r="BMJ561" s="3"/>
      <c r="BMK561" s="438"/>
      <c r="BML561" s="3"/>
      <c r="BMM561" s="578"/>
      <c r="BMN561" s="3"/>
      <c r="BMO561" s="438"/>
      <c r="BMP561" s="3"/>
      <c r="BMQ561" s="578"/>
      <c r="BMR561" s="3"/>
      <c r="BMS561" s="438"/>
      <c r="BMT561" s="3"/>
      <c r="BMU561" s="578"/>
      <c r="BMV561" s="3"/>
      <c r="BMW561" s="438"/>
      <c r="BMX561" s="3"/>
      <c r="BMY561" s="578"/>
      <c r="BMZ561" s="3"/>
      <c r="BNA561" s="438"/>
      <c r="BNB561" s="3"/>
      <c r="BNC561" s="578"/>
      <c r="BND561" s="3"/>
      <c r="BNE561" s="438"/>
      <c r="BNF561" s="3"/>
      <c r="BNG561" s="578"/>
      <c r="BNH561" s="3"/>
      <c r="BNI561" s="438"/>
      <c r="BNJ561" s="3"/>
      <c r="BNK561" s="578"/>
      <c r="BNL561" s="3"/>
      <c r="BNM561" s="438"/>
      <c r="BNN561" s="3"/>
      <c r="BNO561" s="578"/>
      <c r="BNP561" s="3"/>
      <c r="BNQ561" s="438"/>
      <c r="BNR561" s="3"/>
      <c r="BNS561" s="578"/>
      <c r="BNT561" s="3"/>
      <c r="BNU561" s="438"/>
      <c r="BNV561" s="3"/>
      <c r="BNW561" s="578"/>
      <c r="BNX561" s="3"/>
      <c r="BNY561" s="438"/>
      <c r="BNZ561" s="3"/>
      <c r="BOA561" s="578"/>
      <c r="BOB561" s="3"/>
      <c r="BOC561" s="438"/>
      <c r="BOD561" s="3"/>
      <c r="BOE561" s="578"/>
      <c r="BOF561" s="3"/>
      <c r="BOG561" s="438"/>
      <c r="BOH561" s="3"/>
      <c r="BOI561" s="578"/>
      <c r="BOJ561" s="3"/>
      <c r="BOK561" s="438"/>
      <c r="BOL561" s="3"/>
      <c r="BOM561" s="578"/>
      <c r="BON561" s="3"/>
      <c r="BOO561" s="438"/>
      <c r="BOP561" s="3"/>
      <c r="BOQ561" s="578"/>
      <c r="BOR561" s="3"/>
      <c r="BOS561" s="438"/>
      <c r="BOT561" s="3"/>
      <c r="BOU561" s="578"/>
      <c r="BOV561" s="3"/>
      <c r="BOW561" s="438"/>
      <c r="BOX561" s="3"/>
      <c r="BOY561" s="578"/>
      <c r="BOZ561" s="3"/>
      <c r="BPA561" s="438"/>
      <c r="BPB561" s="3"/>
      <c r="BPC561" s="578"/>
      <c r="BPD561" s="3"/>
      <c r="BPE561" s="438"/>
      <c r="BPF561" s="3"/>
      <c r="BPG561" s="578"/>
      <c r="BPH561" s="3"/>
      <c r="BPI561" s="438"/>
      <c r="BPJ561" s="3"/>
      <c r="BPK561" s="578"/>
      <c r="BPL561" s="3"/>
      <c r="BPM561" s="438"/>
      <c r="BPN561" s="3"/>
      <c r="BPO561" s="578"/>
      <c r="BPP561" s="3"/>
      <c r="BPQ561" s="438"/>
      <c r="BPR561" s="3"/>
      <c r="BPS561" s="578"/>
      <c r="BPT561" s="3"/>
      <c r="BPU561" s="438"/>
      <c r="BPV561" s="3"/>
      <c r="BPW561" s="578"/>
      <c r="BPX561" s="3"/>
      <c r="BPY561" s="438"/>
      <c r="BPZ561" s="3"/>
      <c r="BQA561" s="578"/>
      <c r="BQB561" s="3"/>
      <c r="BQC561" s="438"/>
      <c r="BQD561" s="3"/>
      <c r="BQE561" s="578"/>
      <c r="BQF561" s="3"/>
      <c r="BQG561" s="438"/>
      <c r="BQH561" s="3"/>
      <c r="BQI561" s="578"/>
      <c r="BQJ561" s="3"/>
      <c r="BQK561" s="438"/>
      <c r="BQL561" s="3"/>
      <c r="BQM561" s="578"/>
      <c r="BQN561" s="3"/>
      <c r="BQO561" s="438"/>
      <c r="BQP561" s="3"/>
      <c r="BQQ561" s="578"/>
      <c r="BQR561" s="3"/>
      <c r="BQS561" s="438"/>
      <c r="BQT561" s="3"/>
      <c r="BQU561" s="578"/>
      <c r="BQV561" s="3"/>
      <c r="BQW561" s="438"/>
      <c r="BQX561" s="3"/>
      <c r="BQY561" s="578"/>
      <c r="BQZ561" s="3"/>
      <c r="BRA561" s="438"/>
      <c r="BRB561" s="3"/>
      <c r="BRC561" s="578"/>
      <c r="BRD561" s="3"/>
      <c r="BRE561" s="438"/>
      <c r="BRF561" s="3"/>
      <c r="BRG561" s="578"/>
      <c r="BRH561" s="3"/>
      <c r="BRI561" s="438"/>
      <c r="BRJ561" s="3"/>
      <c r="BRK561" s="578"/>
      <c r="BRL561" s="3"/>
      <c r="BRM561" s="438"/>
      <c r="BRN561" s="3"/>
      <c r="BRO561" s="578"/>
      <c r="BRP561" s="3"/>
      <c r="BRQ561" s="438"/>
      <c r="BRR561" s="3"/>
      <c r="BRS561" s="578"/>
      <c r="BRT561" s="3"/>
      <c r="BRU561" s="438"/>
      <c r="BRV561" s="3"/>
      <c r="BRW561" s="578"/>
      <c r="BRX561" s="3"/>
      <c r="BRY561" s="438"/>
      <c r="BRZ561" s="3"/>
      <c r="BSA561" s="578"/>
      <c r="BSB561" s="3"/>
      <c r="BSC561" s="438"/>
      <c r="BSD561" s="3"/>
      <c r="BSE561" s="578"/>
      <c r="BSF561" s="3"/>
      <c r="BSG561" s="438"/>
      <c r="BSH561" s="3"/>
      <c r="BSI561" s="578"/>
      <c r="BSJ561" s="3"/>
      <c r="BSK561" s="438"/>
      <c r="BSL561" s="3"/>
      <c r="BSM561" s="578"/>
      <c r="BSN561" s="3"/>
      <c r="BSO561" s="438"/>
      <c r="BSP561" s="3"/>
      <c r="BSQ561" s="578"/>
      <c r="BSR561" s="3"/>
      <c r="BSS561" s="438"/>
      <c r="BST561" s="3"/>
      <c r="BSU561" s="578"/>
      <c r="BSV561" s="3"/>
      <c r="BSW561" s="438"/>
      <c r="BSX561" s="3"/>
      <c r="BSY561" s="578"/>
      <c r="BSZ561" s="3"/>
      <c r="BTA561" s="438"/>
      <c r="BTB561" s="3"/>
      <c r="BTC561" s="578"/>
      <c r="BTD561" s="3"/>
      <c r="BTE561" s="438"/>
      <c r="BTF561" s="3"/>
      <c r="BTG561" s="578"/>
      <c r="BTH561" s="3"/>
      <c r="BTI561" s="438"/>
      <c r="BTJ561" s="3"/>
      <c r="BTK561" s="578"/>
      <c r="BTL561" s="3"/>
      <c r="BTM561" s="438"/>
      <c r="BTN561" s="3"/>
      <c r="BTO561" s="578"/>
      <c r="BTP561" s="3"/>
      <c r="BTQ561" s="438"/>
      <c r="BTR561" s="3"/>
      <c r="BTS561" s="578"/>
      <c r="BTT561" s="3"/>
      <c r="BTU561" s="438"/>
      <c r="BTV561" s="3"/>
      <c r="BTW561" s="578"/>
      <c r="BTX561" s="3"/>
      <c r="BTY561" s="438"/>
      <c r="BTZ561" s="3"/>
      <c r="BUA561" s="578"/>
      <c r="BUB561" s="3"/>
      <c r="BUC561" s="438"/>
      <c r="BUD561" s="3"/>
      <c r="BUE561" s="578"/>
      <c r="BUF561" s="3"/>
      <c r="BUG561" s="438"/>
      <c r="BUH561" s="3"/>
      <c r="BUI561" s="578"/>
      <c r="BUJ561" s="3"/>
      <c r="BUK561" s="438"/>
      <c r="BUL561" s="3"/>
      <c r="BUM561" s="578"/>
      <c r="BUN561" s="3"/>
      <c r="BUO561" s="438"/>
      <c r="BUP561" s="3"/>
      <c r="BUQ561" s="578"/>
      <c r="BUR561" s="3"/>
      <c r="BUS561" s="438"/>
      <c r="BUT561" s="3"/>
      <c r="BUU561" s="578"/>
      <c r="BUV561" s="3"/>
      <c r="BUW561" s="438"/>
      <c r="BUX561" s="3"/>
      <c r="BUY561" s="578"/>
      <c r="BUZ561" s="3"/>
      <c r="BVA561" s="438"/>
      <c r="BVB561" s="3"/>
      <c r="BVC561" s="578"/>
      <c r="BVD561" s="3"/>
      <c r="BVE561" s="438"/>
      <c r="BVF561" s="3"/>
      <c r="BVG561" s="578"/>
      <c r="BVH561" s="3"/>
      <c r="BVI561" s="438"/>
      <c r="BVJ561" s="3"/>
      <c r="BVK561" s="578"/>
      <c r="BVL561" s="3"/>
      <c r="BVM561" s="438"/>
      <c r="BVN561" s="3"/>
      <c r="BVO561" s="578"/>
      <c r="BVP561" s="3"/>
      <c r="BVQ561" s="438"/>
      <c r="BVR561" s="3"/>
      <c r="BVS561" s="578"/>
      <c r="BVT561" s="3"/>
      <c r="BVU561" s="438"/>
      <c r="BVV561" s="3"/>
      <c r="BVW561" s="578"/>
      <c r="BVX561" s="3"/>
      <c r="BVY561" s="438"/>
      <c r="BVZ561" s="3"/>
      <c r="BWA561" s="578"/>
      <c r="BWB561" s="3"/>
      <c r="BWC561" s="438"/>
      <c r="BWD561" s="3"/>
      <c r="BWE561" s="578"/>
      <c r="BWF561" s="3"/>
      <c r="BWG561" s="438"/>
      <c r="BWH561" s="3"/>
      <c r="BWI561" s="578"/>
      <c r="BWJ561" s="3"/>
      <c r="BWK561" s="438"/>
      <c r="BWL561" s="3"/>
      <c r="BWM561" s="578"/>
      <c r="BWN561" s="3"/>
      <c r="BWO561" s="438"/>
      <c r="BWP561" s="3"/>
      <c r="BWQ561" s="578"/>
      <c r="BWR561" s="3"/>
      <c r="BWS561" s="438"/>
      <c r="BWT561" s="3"/>
      <c r="BWU561" s="578"/>
      <c r="BWV561" s="3"/>
      <c r="BWW561" s="438"/>
      <c r="BWX561" s="3"/>
      <c r="BWY561" s="578"/>
      <c r="BWZ561" s="3"/>
      <c r="BXA561" s="438"/>
      <c r="BXB561" s="3"/>
      <c r="BXC561" s="578"/>
      <c r="BXD561" s="3"/>
      <c r="BXE561" s="438"/>
      <c r="BXF561" s="3"/>
      <c r="BXG561" s="578"/>
      <c r="BXH561" s="3"/>
      <c r="BXI561" s="438"/>
      <c r="BXJ561" s="3"/>
      <c r="BXK561" s="578"/>
      <c r="BXL561" s="3"/>
      <c r="BXM561" s="438"/>
      <c r="BXN561" s="3"/>
      <c r="BXO561" s="578"/>
      <c r="BXP561" s="3"/>
      <c r="BXQ561" s="438"/>
      <c r="BXR561" s="3"/>
      <c r="BXS561" s="578"/>
      <c r="BXT561" s="3"/>
      <c r="BXU561" s="438"/>
      <c r="BXV561" s="3"/>
      <c r="BXW561" s="578"/>
      <c r="BXX561" s="3"/>
      <c r="BXY561" s="438"/>
      <c r="BXZ561" s="3"/>
      <c r="BYA561" s="578"/>
      <c r="BYB561" s="3"/>
      <c r="BYC561" s="438"/>
      <c r="BYD561" s="3"/>
      <c r="BYE561" s="578"/>
      <c r="BYF561" s="3"/>
      <c r="BYG561" s="438"/>
      <c r="BYH561" s="3"/>
      <c r="BYI561" s="578"/>
      <c r="BYJ561" s="3"/>
      <c r="BYK561" s="438"/>
      <c r="BYL561" s="3"/>
      <c r="BYM561" s="578"/>
      <c r="BYN561" s="3"/>
      <c r="BYO561" s="438"/>
      <c r="BYP561" s="3"/>
      <c r="BYQ561" s="578"/>
      <c r="BYR561" s="3"/>
      <c r="BYS561" s="438"/>
      <c r="BYT561" s="3"/>
      <c r="BYU561" s="578"/>
      <c r="BYV561" s="3"/>
      <c r="BYW561" s="438"/>
      <c r="BYX561" s="3"/>
      <c r="BYY561" s="578"/>
      <c r="BYZ561" s="3"/>
      <c r="BZA561" s="438"/>
      <c r="BZB561" s="3"/>
      <c r="BZC561" s="578"/>
      <c r="BZD561" s="3"/>
      <c r="BZE561" s="438"/>
      <c r="BZF561" s="3"/>
      <c r="BZG561" s="578"/>
      <c r="BZH561" s="3"/>
      <c r="BZI561" s="438"/>
      <c r="BZJ561" s="3"/>
      <c r="BZK561" s="578"/>
      <c r="BZL561" s="3"/>
      <c r="BZM561" s="438"/>
      <c r="BZN561" s="3"/>
      <c r="BZO561" s="578"/>
      <c r="BZP561" s="3"/>
      <c r="BZQ561" s="438"/>
      <c r="BZR561" s="3"/>
      <c r="BZS561" s="578"/>
      <c r="BZT561" s="3"/>
      <c r="BZU561" s="438"/>
      <c r="BZV561" s="3"/>
      <c r="BZW561" s="578"/>
      <c r="BZX561" s="3"/>
      <c r="BZY561" s="438"/>
      <c r="BZZ561" s="3"/>
      <c r="CAA561" s="578"/>
      <c r="CAB561" s="3"/>
      <c r="CAC561" s="438"/>
      <c r="CAD561" s="3"/>
      <c r="CAE561" s="578"/>
      <c r="CAF561" s="3"/>
      <c r="CAG561" s="438"/>
      <c r="CAH561" s="3"/>
      <c r="CAI561" s="578"/>
      <c r="CAJ561" s="3"/>
      <c r="CAK561" s="438"/>
      <c r="CAL561" s="3"/>
      <c r="CAM561" s="578"/>
      <c r="CAN561" s="3"/>
      <c r="CAO561" s="438"/>
      <c r="CAP561" s="3"/>
      <c r="CAQ561" s="578"/>
      <c r="CAR561" s="3"/>
      <c r="CAS561" s="438"/>
      <c r="CAT561" s="3"/>
      <c r="CAU561" s="578"/>
      <c r="CAV561" s="3"/>
      <c r="CAW561" s="438"/>
      <c r="CAX561" s="3"/>
      <c r="CAY561" s="578"/>
      <c r="CAZ561" s="3"/>
      <c r="CBA561" s="438"/>
      <c r="CBB561" s="3"/>
      <c r="CBC561" s="578"/>
      <c r="CBD561" s="3"/>
      <c r="CBE561" s="438"/>
      <c r="CBF561" s="3"/>
      <c r="CBG561" s="578"/>
      <c r="CBH561" s="3"/>
      <c r="CBI561" s="438"/>
      <c r="CBJ561" s="3"/>
      <c r="CBK561" s="578"/>
      <c r="CBL561" s="3"/>
      <c r="CBM561" s="438"/>
      <c r="CBN561" s="3"/>
      <c r="CBO561" s="578"/>
      <c r="CBP561" s="3"/>
      <c r="CBQ561" s="438"/>
      <c r="CBR561" s="3"/>
      <c r="CBS561" s="578"/>
      <c r="CBT561" s="3"/>
      <c r="CBU561" s="438"/>
      <c r="CBV561" s="3"/>
      <c r="CBW561" s="578"/>
      <c r="CBX561" s="3"/>
      <c r="CBY561" s="438"/>
      <c r="CBZ561" s="3"/>
      <c r="CCA561" s="578"/>
      <c r="CCB561" s="3"/>
      <c r="CCC561" s="438"/>
      <c r="CCD561" s="3"/>
      <c r="CCE561" s="578"/>
      <c r="CCF561" s="3"/>
      <c r="CCG561" s="438"/>
      <c r="CCH561" s="3"/>
      <c r="CCI561" s="578"/>
      <c r="CCJ561" s="3"/>
      <c r="CCK561" s="438"/>
      <c r="CCL561" s="3"/>
      <c r="CCM561" s="578"/>
      <c r="CCN561" s="3"/>
      <c r="CCO561" s="438"/>
      <c r="CCP561" s="3"/>
      <c r="CCQ561" s="578"/>
      <c r="CCR561" s="3"/>
      <c r="CCS561" s="438"/>
      <c r="CCT561" s="3"/>
      <c r="CCU561" s="578"/>
      <c r="CCV561" s="3"/>
      <c r="CCW561" s="438"/>
      <c r="CCX561" s="3"/>
      <c r="CCY561" s="578"/>
      <c r="CCZ561" s="3"/>
      <c r="CDA561" s="438"/>
      <c r="CDB561" s="3"/>
      <c r="CDC561" s="578"/>
      <c r="CDD561" s="3"/>
      <c r="CDE561" s="438"/>
      <c r="CDF561" s="3"/>
      <c r="CDG561" s="578"/>
      <c r="CDH561" s="3"/>
      <c r="CDI561" s="438"/>
      <c r="CDJ561" s="3"/>
      <c r="CDK561" s="578"/>
      <c r="CDL561" s="3"/>
      <c r="CDM561" s="438"/>
      <c r="CDN561" s="3"/>
      <c r="CDO561" s="578"/>
      <c r="CDP561" s="3"/>
      <c r="CDQ561" s="438"/>
      <c r="CDR561" s="3"/>
      <c r="CDS561" s="578"/>
      <c r="CDT561" s="3"/>
      <c r="CDU561" s="438"/>
      <c r="CDV561" s="3"/>
      <c r="CDW561" s="578"/>
      <c r="CDX561" s="3"/>
      <c r="CDY561" s="438"/>
      <c r="CDZ561" s="3"/>
      <c r="CEA561" s="578"/>
      <c r="CEB561" s="3"/>
      <c r="CEC561" s="438"/>
      <c r="CED561" s="3"/>
      <c r="CEE561" s="578"/>
      <c r="CEF561" s="3"/>
      <c r="CEG561" s="438"/>
      <c r="CEH561" s="3"/>
      <c r="CEI561" s="578"/>
      <c r="CEJ561" s="3"/>
      <c r="CEK561" s="438"/>
      <c r="CEL561" s="3"/>
      <c r="CEM561" s="578"/>
      <c r="CEN561" s="3"/>
      <c r="CEO561" s="438"/>
      <c r="CEP561" s="3"/>
      <c r="CEQ561" s="578"/>
      <c r="CER561" s="3"/>
      <c r="CES561" s="438"/>
      <c r="CET561" s="3"/>
      <c r="CEU561" s="578"/>
      <c r="CEV561" s="3"/>
      <c r="CEW561" s="438"/>
      <c r="CEX561" s="3"/>
      <c r="CEY561" s="578"/>
      <c r="CEZ561" s="3"/>
      <c r="CFA561" s="438"/>
      <c r="CFB561" s="3"/>
      <c r="CFC561" s="578"/>
      <c r="CFD561" s="3"/>
      <c r="CFE561" s="438"/>
      <c r="CFF561" s="3"/>
      <c r="CFG561" s="578"/>
      <c r="CFH561" s="3"/>
      <c r="CFI561" s="438"/>
      <c r="CFJ561" s="3"/>
      <c r="CFK561" s="578"/>
      <c r="CFL561" s="3"/>
      <c r="CFM561" s="438"/>
      <c r="CFN561" s="3"/>
      <c r="CFO561" s="578"/>
      <c r="CFP561" s="3"/>
      <c r="CFQ561" s="438"/>
      <c r="CFR561" s="3"/>
      <c r="CFS561" s="578"/>
      <c r="CFT561" s="3"/>
      <c r="CFU561" s="438"/>
      <c r="CFV561" s="3"/>
      <c r="CFW561" s="578"/>
      <c r="CFX561" s="3"/>
      <c r="CFY561" s="438"/>
      <c r="CFZ561" s="3"/>
      <c r="CGA561" s="578"/>
      <c r="CGB561" s="3"/>
      <c r="CGC561" s="438"/>
      <c r="CGD561" s="3"/>
      <c r="CGE561" s="578"/>
      <c r="CGF561" s="3"/>
      <c r="CGG561" s="438"/>
      <c r="CGH561" s="3"/>
      <c r="CGI561" s="578"/>
      <c r="CGJ561" s="3"/>
      <c r="CGK561" s="438"/>
      <c r="CGL561" s="3"/>
      <c r="CGM561" s="578"/>
      <c r="CGN561" s="3"/>
      <c r="CGO561" s="438"/>
      <c r="CGP561" s="3"/>
      <c r="CGQ561" s="578"/>
      <c r="CGR561" s="3"/>
      <c r="CGS561" s="438"/>
      <c r="CGT561" s="3"/>
      <c r="CGU561" s="578"/>
      <c r="CGV561" s="3"/>
      <c r="CGW561" s="438"/>
      <c r="CGX561" s="3"/>
      <c r="CGY561" s="578"/>
      <c r="CGZ561" s="3"/>
      <c r="CHA561" s="438"/>
      <c r="CHB561" s="3"/>
      <c r="CHC561" s="578"/>
      <c r="CHD561" s="3"/>
      <c r="CHE561" s="438"/>
      <c r="CHF561" s="3"/>
      <c r="CHG561" s="578"/>
      <c r="CHH561" s="3"/>
      <c r="CHI561" s="438"/>
      <c r="CHJ561" s="3"/>
      <c r="CHK561" s="578"/>
      <c r="CHL561" s="3"/>
      <c r="CHM561" s="438"/>
      <c r="CHN561" s="3"/>
      <c r="CHO561" s="578"/>
      <c r="CHP561" s="3"/>
      <c r="CHQ561" s="438"/>
      <c r="CHR561" s="3"/>
      <c r="CHS561" s="578"/>
      <c r="CHT561" s="3"/>
      <c r="CHU561" s="438"/>
      <c r="CHV561" s="3"/>
      <c r="CHW561" s="578"/>
      <c r="CHX561" s="3"/>
      <c r="CHY561" s="438"/>
      <c r="CHZ561" s="3"/>
      <c r="CIA561" s="578"/>
      <c r="CIB561" s="3"/>
      <c r="CIC561" s="438"/>
      <c r="CID561" s="3"/>
      <c r="CIE561" s="578"/>
      <c r="CIF561" s="3"/>
      <c r="CIG561" s="438"/>
      <c r="CIH561" s="3"/>
      <c r="CII561" s="578"/>
      <c r="CIJ561" s="3"/>
      <c r="CIK561" s="438"/>
      <c r="CIL561" s="3"/>
      <c r="CIM561" s="578"/>
      <c r="CIN561" s="3"/>
      <c r="CIO561" s="438"/>
      <c r="CIP561" s="3"/>
      <c r="CIQ561" s="578"/>
      <c r="CIR561" s="3"/>
      <c r="CIS561" s="438"/>
      <c r="CIT561" s="3"/>
      <c r="CIU561" s="578"/>
      <c r="CIV561" s="3"/>
      <c r="CIW561" s="438"/>
      <c r="CIX561" s="3"/>
      <c r="CIY561" s="578"/>
      <c r="CIZ561" s="3"/>
      <c r="CJA561" s="438"/>
      <c r="CJB561" s="3"/>
      <c r="CJC561" s="578"/>
      <c r="CJD561" s="3"/>
      <c r="CJE561" s="438"/>
      <c r="CJF561" s="3"/>
      <c r="CJG561" s="578"/>
      <c r="CJH561" s="3"/>
      <c r="CJI561" s="438"/>
      <c r="CJJ561" s="3"/>
      <c r="CJK561" s="578"/>
      <c r="CJL561" s="3"/>
      <c r="CJM561" s="438"/>
      <c r="CJN561" s="3"/>
      <c r="CJO561" s="578"/>
      <c r="CJP561" s="3"/>
      <c r="CJQ561" s="438"/>
      <c r="CJR561" s="3"/>
      <c r="CJS561" s="578"/>
      <c r="CJT561" s="3"/>
      <c r="CJU561" s="438"/>
      <c r="CJV561" s="3"/>
      <c r="CJW561" s="578"/>
      <c r="CJX561" s="3"/>
      <c r="CJY561" s="438"/>
      <c r="CJZ561" s="3"/>
      <c r="CKA561" s="578"/>
      <c r="CKB561" s="3"/>
      <c r="CKC561" s="438"/>
      <c r="CKD561" s="3"/>
      <c r="CKE561" s="578"/>
      <c r="CKF561" s="3"/>
      <c r="CKG561" s="438"/>
      <c r="CKH561" s="3"/>
      <c r="CKI561" s="578"/>
      <c r="CKJ561" s="3"/>
      <c r="CKK561" s="438"/>
      <c r="CKL561" s="3"/>
      <c r="CKM561" s="578"/>
      <c r="CKN561" s="3"/>
      <c r="CKO561" s="438"/>
      <c r="CKP561" s="3"/>
      <c r="CKQ561" s="578"/>
      <c r="CKR561" s="3"/>
      <c r="CKS561" s="438"/>
      <c r="CKT561" s="3"/>
      <c r="CKU561" s="578"/>
      <c r="CKV561" s="3"/>
      <c r="CKW561" s="438"/>
      <c r="CKX561" s="3"/>
      <c r="CKY561" s="578"/>
      <c r="CKZ561" s="3"/>
      <c r="CLA561" s="438"/>
      <c r="CLB561" s="3"/>
      <c r="CLC561" s="578"/>
      <c r="CLD561" s="3"/>
      <c r="CLE561" s="438"/>
      <c r="CLF561" s="3"/>
      <c r="CLG561" s="578"/>
      <c r="CLH561" s="3"/>
      <c r="CLI561" s="438"/>
      <c r="CLJ561" s="3"/>
      <c r="CLK561" s="578"/>
      <c r="CLL561" s="3"/>
      <c r="CLM561" s="438"/>
      <c r="CLN561" s="3"/>
      <c r="CLO561" s="578"/>
      <c r="CLP561" s="3"/>
      <c r="CLQ561" s="438"/>
      <c r="CLR561" s="3"/>
      <c r="CLS561" s="578"/>
      <c r="CLT561" s="3"/>
      <c r="CLU561" s="438"/>
      <c r="CLV561" s="3"/>
      <c r="CLW561" s="578"/>
      <c r="CLX561" s="3"/>
      <c r="CLY561" s="438"/>
      <c r="CLZ561" s="3"/>
      <c r="CMA561" s="578"/>
      <c r="CMB561" s="3"/>
      <c r="CMC561" s="438"/>
      <c r="CMD561" s="3"/>
      <c r="CME561" s="578"/>
      <c r="CMF561" s="3"/>
      <c r="CMG561" s="438"/>
      <c r="CMH561" s="3"/>
      <c r="CMI561" s="578"/>
      <c r="CMJ561" s="3"/>
      <c r="CMK561" s="438"/>
      <c r="CML561" s="3"/>
      <c r="CMM561" s="578"/>
      <c r="CMN561" s="3"/>
      <c r="CMO561" s="438"/>
      <c r="CMP561" s="3"/>
      <c r="CMQ561" s="578"/>
      <c r="CMR561" s="3"/>
      <c r="CMS561" s="438"/>
      <c r="CMT561" s="3"/>
      <c r="CMU561" s="578"/>
      <c r="CMV561" s="3"/>
      <c r="CMW561" s="438"/>
      <c r="CMX561" s="3"/>
      <c r="CMY561" s="578"/>
      <c r="CMZ561" s="3"/>
      <c r="CNA561" s="438"/>
      <c r="CNB561" s="3"/>
      <c r="CNC561" s="578"/>
      <c r="CND561" s="3"/>
      <c r="CNE561" s="438"/>
      <c r="CNF561" s="3"/>
      <c r="CNG561" s="578"/>
      <c r="CNH561" s="3"/>
      <c r="CNI561" s="438"/>
      <c r="CNJ561" s="3"/>
      <c r="CNK561" s="578"/>
      <c r="CNL561" s="3"/>
      <c r="CNM561" s="438"/>
      <c r="CNN561" s="3"/>
      <c r="CNO561" s="578"/>
      <c r="CNP561" s="3"/>
      <c r="CNQ561" s="438"/>
      <c r="CNR561" s="3"/>
      <c r="CNS561" s="578"/>
      <c r="CNT561" s="3"/>
      <c r="CNU561" s="438"/>
      <c r="CNV561" s="3"/>
      <c r="CNW561" s="578"/>
      <c r="CNX561" s="3"/>
      <c r="CNY561" s="438"/>
      <c r="CNZ561" s="3"/>
      <c r="COA561" s="578"/>
      <c r="COB561" s="3"/>
      <c r="COC561" s="438"/>
      <c r="COD561" s="3"/>
      <c r="COE561" s="578"/>
      <c r="COF561" s="3"/>
      <c r="COG561" s="438"/>
      <c r="COH561" s="3"/>
      <c r="COI561" s="578"/>
      <c r="COJ561" s="3"/>
      <c r="COK561" s="438"/>
      <c r="COL561" s="3"/>
      <c r="COM561" s="578"/>
      <c r="CON561" s="3"/>
      <c r="COO561" s="438"/>
      <c r="COP561" s="3"/>
      <c r="COQ561" s="578"/>
      <c r="COR561" s="3"/>
      <c r="COS561" s="438"/>
      <c r="COT561" s="3"/>
      <c r="COU561" s="578"/>
      <c r="COV561" s="3"/>
      <c r="COW561" s="438"/>
      <c r="COX561" s="3"/>
      <c r="COY561" s="578"/>
      <c r="COZ561" s="3"/>
      <c r="CPA561" s="438"/>
      <c r="CPB561" s="3"/>
      <c r="CPC561" s="578"/>
      <c r="CPD561" s="3"/>
      <c r="CPE561" s="438"/>
      <c r="CPF561" s="3"/>
      <c r="CPG561" s="578"/>
      <c r="CPH561" s="3"/>
      <c r="CPI561" s="438"/>
      <c r="CPJ561" s="3"/>
      <c r="CPK561" s="578"/>
      <c r="CPL561" s="3"/>
      <c r="CPM561" s="438"/>
      <c r="CPN561" s="3"/>
      <c r="CPO561" s="578"/>
      <c r="CPP561" s="3"/>
      <c r="CPQ561" s="438"/>
      <c r="CPR561" s="3"/>
      <c r="CPS561" s="578"/>
      <c r="CPT561" s="3"/>
      <c r="CPU561" s="438"/>
      <c r="CPV561" s="3"/>
      <c r="CPW561" s="578"/>
      <c r="CPX561" s="3"/>
      <c r="CPY561" s="438"/>
      <c r="CPZ561" s="3"/>
      <c r="CQA561" s="578"/>
      <c r="CQB561" s="3"/>
      <c r="CQC561" s="438"/>
      <c r="CQD561" s="3"/>
      <c r="CQE561" s="578"/>
      <c r="CQF561" s="3"/>
      <c r="CQG561" s="438"/>
      <c r="CQH561" s="3"/>
      <c r="CQI561" s="578"/>
      <c r="CQJ561" s="3"/>
      <c r="CQK561" s="438"/>
      <c r="CQL561" s="3"/>
      <c r="CQM561" s="578"/>
      <c r="CQN561" s="3"/>
      <c r="CQO561" s="438"/>
      <c r="CQP561" s="3"/>
      <c r="CQQ561" s="578"/>
      <c r="CQR561" s="3"/>
      <c r="CQS561" s="438"/>
      <c r="CQT561" s="3"/>
      <c r="CQU561" s="578"/>
      <c r="CQV561" s="3"/>
      <c r="CQW561" s="438"/>
      <c r="CQX561" s="3"/>
      <c r="CQY561" s="578"/>
      <c r="CQZ561" s="3"/>
      <c r="CRA561" s="438"/>
      <c r="CRB561" s="3"/>
      <c r="CRC561" s="578"/>
      <c r="CRD561" s="3"/>
      <c r="CRE561" s="438"/>
      <c r="CRF561" s="3"/>
      <c r="CRG561" s="578"/>
      <c r="CRH561" s="3"/>
      <c r="CRI561" s="438"/>
      <c r="CRJ561" s="3"/>
      <c r="CRK561" s="578"/>
      <c r="CRL561" s="3"/>
      <c r="CRM561" s="438"/>
      <c r="CRN561" s="3"/>
      <c r="CRO561" s="578"/>
      <c r="CRP561" s="3"/>
      <c r="CRQ561" s="438"/>
      <c r="CRR561" s="3"/>
      <c r="CRS561" s="578"/>
      <c r="CRT561" s="3"/>
      <c r="CRU561" s="438"/>
      <c r="CRV561" s="3"/>
      <c r="CRW561" s="578"/>
      <c r="CRX561" s="3"/>
      <c r="CRY561" s="438"/>
      <c r="CRZ561" s="3"/>
      <c r="CSA561" s="578"/>
      <c r="CSB561" s="3"/>
      <c r="CSC561" s="438"/>
      <c r="CSD561" s="3"/>
      <c r="CSE561" s="578"/>
      <c r="CSF561" s="3"/>
      <c r="CSG561" s="438"/>
      <c r="CSH561" s="3"/>
      <c r="CSI561" s="578"/>
      <c r="CSJ561" s="3"/>
      <c r="CSK561" s="438"/>
      <c r="CSL561" s="3"/>
      <c r="CSM561" s="578"/>
      <c r="CSN561" s="3"/>
      <c r="CSO561" s="438"/>
      <c r="CSP561" s="3"/>
      <c r="CSQ561" s="578"/>
      <c r="CSR561" s="3"/>
      <c r="CSS561" s="438"/>
      <c r="CST561" s="3"/>
      <c r="CSU561" s="578"/>
      <c r="CSV561" s="3"/>
      <c r="CSW561" s="438"/>
      <c r="CSX561" s="3"/>
      <c r="CSY561" s="578"/>
      <c r="CSZ561" s="3"/>
      <c r="CTA561" s="438"/>
      <c r="CTB561" s="3"/>
      <c r="CTC561" s="578"/>
      <c r="CTD561" s="3"/>
      <c r="CTE561" s="438"/>
      <c r="CTF561" s="3"/>
      <c r="CTG561" s="578"/>
      <c r="CTH561" s="3"/>
      <c r="CTI561" s="438"/>
      <c r="CTJ561" s="3"/>
      <c r="CTK561" s="578"/>
      <c r="CTL561" s="3"/>
      <c r="CTM561" s="438"/>
      <c r="CTN561" s="3"/>
      <c r="CTO561" s="578"/>
      <c r="CTP561" s="3"/>
      <c r="CTQ561" s="438"/>
      <c r="CTR561" s="3"/>
      <c r="CTS561" s="578"/>
      <c r="CTT561" s="3"/>
      <c r="CTU561" s="438"/>
      <c r="CTV561" s="3"/>
      <c r="CTW561" s="578"/>
      <c r="CTX561" s="3"/>
      <c r="CTY561" s="438"/>
      <c r="CTZ561" s="3"/>
      <c r="CUA561" s="578"/>
      <c r="CUB561" s="3"/>
      <c r="CUC561" s="438"/>
      <c r="CUD561" s="3"/>
      <c r="CUE561" s="578"/>
      <c r="CUF561" s="3"/>
      <c r="CUG561" s="438"/>
      <c r="CUH561" s="3"/>
      <c r="CUI561" s="578"/>
      <c r="CUJ561" s="3"/>
      <c r="CUK561" s="438"/>
      <c r="CUL561" s="3"/>
      <c r="CUM561" s="578"/>
      <c r="CUN561" s="3"/>
      <c r="CUO561" s="438"/>
      <c r="CUP561" s="3"/>
      <c r="CUQ561" s="578"/>
      <c r="CUR561" s="3"/>
      <c r="CUS561" s="438"/>
      <c r="CUT561" s="3"/>
      <c r="CUU561" s="578"/>
      <c r="CUV561" s="3"/>
      <c r="CUW561" s="438"/>
      <c r="CUX561" s="3"/>
      <c r="CUY561" s="578"/>
      <c r="CUZ561" s="3"/>
      <c r="CVA561" s="438"/>
      <c r="CVB561" s="3"/>
      <c r="CVC561" s="578"/>
      <c r="CVD561" s="3"/>
      <c r="CVE561" s="438"/>
      <c r="CVF561" s="3"/>
      <c r="CVG561" s="578"/>
      <c r="CVH561" s="3"/>
      <c r="CVI561" s="438"/>
      <c r="CVJ561" s="3"/>
      <c r="CVK561" s="578"/>
      <c r="CVL561" s="3"/>
      <c r="CVM561" s="438"/>
      <c r="CVN561" s="3"/>
      <c r="CVO561" s="578"/>
      <c r="CVP561" s="3"/>
      <c r="CVQ561" s="438"/>
      <c r="CVR561" s="3"/>
      <c r="CVS561" s="578"/>
      <c r="CVT561" s="3"/>
      <c r="CVU561" s="438"/>
      <c r="CVV561" s="3"/>
      <c r="CVW561" s="578"/>
      <c r="CVX561" s="3"/>
      <c r="CVY561" s="438"/>
      <c r="CVZ561" s="3"/>
      <c r="CWA561" s="578"/>
      <c r="CWB561" s="3"/>
      <c r="CWC561" s="438"/>
      <c r="CWD561" s="3"/>
      <c r="CWE561" s="578"/>
      <c r="CWF561" s="3"/>
      <c r="CWG561" s="438"/>
      <c r="CWH561" s="3"/>
      <c r="CWI561" s="578"/>
      <c r="CWJ561" s="3"/>
      <c r="CWK561" s="438"/>
      <c r="CWL561" s="3"/>
      <c r="CWM561" s="578"/>
      <c r="CWN561" s="3"/>
      <c r="CWO561" s="438"/>
      <c r="CWP561" s="3"/>
      <c r="CWQ561" s="578"/>
      <c r="CWR561" s="3"/>
      <c r="CWS561" s="438"/>
      <c r="CWT561" s="3"/>
      <c r="CWU561" s="578"/>
      <c r="CWV561" s="3"/>
      <c r="CWW561" s="438"/>
      <c r="CWX561" s="3"/>
      <c r="CWY561" s="578"/>
      <c r="CWZ561" s="3"/>
      <c r="CXA561" s="438"/>
      <c r="CXB561" s="3"/>
      <c r="CXC561" s="578"/>
      <c r="CXD561" s="3"/>
      <c r="CXE561" s="438"/>
      <c r="CXF561" s="3"/>
      <c r="CXG561" s="578"/>
      <c r="CXH561" s="3"/>
      <c r="CXI561" s="438"/>
      <c r="CXJ561" s="3"/>
      <c r="CXK561" s="578"/>
      <c r="CXL561" s="3"/>
      <c r="CXM561" s="438"/>
      <c r="CXN561" s="3"/>
      <c r="CXO561" s="578"/>
      <c r="CXP561" s="3"/>
      <c r="CXQ561" s="438"/>
      <c r="CXR561" s="3"/>
      <c r="CXS561" s="578"/>
      <c r="CXT561" s="3"/>
      <c r="CXU561" s="438"/>
      <c r="CXV561" s="3"/>
      <c r="CXW561" s="578"/>
      <c r="CXX561" s="3"/>
      <c r="CXY561" s="438"/>
      <c r="CXZ561" s="3"/>
      <c r="CYA561" s="578"/>
      <c r="CYB561" s="3"/>
      <c r="CYC561" s="438"/>
      <c r="CYD561" s="3"/>
      <c r="CYE561" s="578"/>
      <c r="CYF561" s="3"/>
      <c r="CYG561" s="438"/>
      <c r="CYH561" s="3"/>
      <c r="CYI561" s="578"/>
      <c r="CYJ561" s="3"/>
      <c r="CYK561" s="438"/>
      <c r="CYL561" s="3"/>
      <c r="CYM561" s="578"/>
      <c r="CYN561" s="3"/>
      <c r="CYO561" s="438"/>
      <c r="CYP561" s="3"/>
      <c r="CYQ561" s="578"/>
      <c r="CYR561" s="3"/>
      <c r="CYS561" s="438"/>
      <c r="CYT561" s="3"/>
      <c r="CYU561" s="578"/>
      <c r="CYV561" s="3"/>
      <c r="CYW561" s="438"/>
      <c r="CYX561" s="3"/>
      <c r="CYY561" s="578"/>
      <c r="CYZ561" s="3"/>
      <c r="CZA561" s="438"/>
      <c r="CZB561" s="3"/>
      <c r="CZC561" s="578"/>
      <c r="CZD561" s="3"/>
      <c r="CZE561" s="438"/>
      <c r="CZF561" s="3"/>
      <c r="CZG561" s="578"/>
      <c r="CZH561" s="3"/>
      <c r="CZI561" s="438"/>
      <c r="CZJ561" s="3"/>
      <c r="CZK561" s="578"/>
      <c r="CZL561" s="3"/>
      <c r="CZM561" s="438"/>
      <c r="CZN561" s="3"/>
      <c r="CZO561" s="578"/>
      <c r="CZP561" s="3"/>
      <c r="CZQ561" s="438"/>
      <c r="CZR561" s="3"/>
      <c r="CZS561" s="578"/>
      <c r="CZT561" s="3"/>
      <c r="CZU561" s="438"/>
      <c r="CZV561" s="3"/>
      <c r="CZW561" s="578"/>
      <c r="CZX561" s="3"/>
      <c r="CZY561" s="438"/>
      <c r="CZZ561" s="3"/>
      <c r="DAA561" s="578"/>
      <c r="DAB561" s="3"/>
      <c r="DAC561" s="438"/>
      <c r="DAD561" s="3"/>
      <c r="DAE561" s="578"/>
      <c r="DAF561" s="3"/>
      <c r="DAG561" s="438"/>
      <c r="DAH561" s="3"/>
      <c r="DAI561" s="578"/>
      <c r="DAJ561" s="3"/>
      <c r="DAK561" s="438"/>
      <c r="DAL561" s="3"/>
      <c r="DAM561" s="578"/>
      <c r="DAN561" s="3"/>
      <c r="DAO561" s="438"/>
      <c r="DAP561" s="3"/>
      <c r="DAQ561" s="578"/>
      <c r="DAR561" s="3"/>
      <c r="DAS561" s="438"/>
      <c r="DAT561" s="3"/>
      <c r="DAU561" s="578"/>
      <c r="DAV561" s="3"/>
      <c r="DAW561" s="438"/>
      <c r="DAX561" s="3"/>
      <c r="DAY561" s="578"/>
      <c r="DAZ561" s="3"/>
      <c r="DBA561" s="438"/>
      <c r="DBB561" s="3"/>
      <c r="DBC561" s="578"/>
      <c r="DBD561" s="3"/>
      <c r="DBE561" s="438"/>
      <c r="DBF561" s="3"/>
      <c r="DBG561" s="578"/>
      <c r="DBH561" s="3"/>
      <c r="DBI561" s="438"/>
      <c r="DBJ561" s="3"/>
      <c r="DBK561" s="578"/>
      <c r="DBL561" s="3"/>
      <c r="DBM561" s="438"/>
      <c r="DBN561" s="3"/>
      <c r="DBO561" s="578"/>
      <c r="DBP561" s="3"/>
      <c r="DBQ561" s="438"/>
      <c r="DBR561" s="3"/>
      <c r="DBS561" s="578"/>
      <c r="DBT561" s="3"/>
      <c r="DBU561" s="438"/>
      <c r="DBV561" s="3"/>
      <c r="DBW561" s="578"/>
      <c r="DBX561" s="3"/>
      <c r="DBY561" s="438"/>
      <c r="DBZ561" s="3"/>
      <c r="DCA561" s="578"/>
      <c r="DCB561" s="3"/>
      <c r="DCC561" s="438"/>
      <c r="DCD561" s="3"/>
      <c r="DCE561" s="578"/>
      <c r="DCF561" s="3"/>
      <c r="DCG561" s="438"/>
      <c r="DCH561" s="3"/>
      <c r="DCI561" s="578"/>
      <c r="DCJ561" s="3"/>
      <c r="DCK561" s="438"/>
      <c r="DCL561" s="3"/>
      <c r="DCM561" s="578"/>
      <c r="DCN561" s="3"/>
      <c r="DCO561" s="438"/>
      <c r="DCP561" s="3"/>
      <c r="DCQ561" s="578"/>
      <c r="DCR561" s="3"/>
      <c r="DCS561" s="438"/>
      <c r="DCT561" s="3"/>
      <c r="DCU561" s="578"/>
      <c r="DCV561" s="3"/>
      <c r="DCW561" s="438"/>
      <c r="DCX561" s="3"/>
      <c r="DCY561" s="578"/>
      <c r="DCZ561" s="3"/>
      <c r="DDA561" s="438"/>
      <c r="DDB561" s="3"/>
      <c r="DDC561" s="578"/>
      <c r="DDD561" s="3"/>
      <c r="DDE561" s="438"/>
      <c r="DDF561" s="3"/>
      <c r="DDG561" s="578"/>
      <c r="DDH561" s="3"/>
      <c r="DDI561" s="438"/>
      <c r="DDJ561" s="3"/>
      <c r="DDK561" s="578"/>
      <c r="DDL561" s="3"/>
      <c r="DDM561" s="438"/>
      <c r="DDN561" s="3"/>
      <c r="DDO561" s="578"/>
      <c r="DDP561" s="3"/>
      <c r="DDQ561" s="438"/>
      <c r="DDR561" s="3"/>
      <c r="DDS561" s="578"/>
      <c r="DDT561" s="3"/>
      <c r="DDU561" s="438"/>
      <c r="DDV561" s="3"/>
      <c r="DDW561" s="578"/>
      <c r="DDX561" s="3"/>
      <c r="DDY561" s="438"/>
      <c r="DDZ561" s="3"/>
      <c r="DEA561" s="578"/>
      <c r="DEB561" s="3"/>
      <c r="DEC561" s="438"/>
      <c r="DED561" s="3"/>
      <c r="DEE561" s="578"/>
      <c r="DEF561" s="3"/>
      <c r="DEG561" s="438"/>
      <c r="DEH561" s="3"/>
      <c r="DEI561" s="578"/>
      <c r="DEJ561" s="3"/>
      <c r="DEK561" s="438"/>
      <c r="DEL561" s="3"/>
      <c r="DEM561" s="578"/>
      <c r="DEN561" s="3"/>
      <c r="DEO561" s="438"/>
      <c r="DEP561" s="3"/>
      <c r="DEQ561" s="578"/>
      <c r="DER561" s="3"/>
      <c r="DES561" s="438"/>
      <c r="DET561" s="3"/>
      <c r="DEU561" s="578"/>
      <c r="DEV561" s="3"/>
      <c r="DEW561" s="438"/>
      <c r="DEX561" s="3"/>
      <c r="DEY561" s="578"/>
      <c r="DEZ561" s="3"/>
      <c r="DFA561" s="438"/>
      <c r="DFB561" s="3"/>
      <c r="DFC561" s="578"/>
      <c r="DFD561" s="3"/>
      <c r="DFE561" s="438"/>
      <c r="DFF561" s="3"/>
      <c r="DFG561" s="578"/>
      <c r="DFH561" s="3"/>
      <c r="DFI561" s="438"/>
      <c r="DFJ561" s="3"/>
      <c r="DFK561" s="578"/>
      <c r="DFL561" s="3"/>
      <c r="DFM561" s="438"/>
      <c r="DFN561" s="3"/>
      <c r="DFO561" s="578"/>
      <c r="DFP561" s="3"/>
      <c r="DFQ561" s="438"/>
      <c r="DFR561" s="3"/>
      <c r="DFS561" s="578"/>
      <c r="DFT561" s="3"/>
      <c r="DFU561" s="438"/>
      <c r="DFV561" s="3"/>
      <c r="DFW561" s="578"/>
      <c r="DFX561" s="3"/>
      <c r="DFY561" s="438"/>
      <c r="DFZ561" s="3"/>
      <c r="DGA561" s="578"/>
      <c r="DGB561" s="3"/>
      <c r="DGC561" s="438"/>
      <c r="DGD561" s="3"/>
      <c r="DGE561" s="578"/>
      <c r="DGF561" s="3"/>
      <c r="DGG561" s="438"/>
      <c r="DGH561" s="3"/>
      <c r="DGI561" s="578"/>
      <c r="DGJ561" s="3"/>
      <c r="DGK561" s="438"/>
      <c r="DGL561" s="3"/>
      <c r="DGM561" s="578"/>
      <c r="DGN561" s="3"/>
      <c r="DGO561" s="438"/>
      <c r="DGP561" s="3"/>
      <c r="DGQ561" s="578"/>
      <c r="DGR561" s="3"/>
      <c r="DGS561" s="438"/>
      <c r="DGT561" s="3"/>
      <c r="DGU561" s="578"/>
      <c r="DGV561" s="3"/>
      <c r="DGW561" s="438"/>
      <c r="DGX561" s="3"/>
      <c r="DGY561" s="578"/>
      <c r="DGZ561" s="3"/>
      <c r="DHA561" s="438"/>
      <c r="DHB561" s="3"/>
      <c r="DHC561" s="578"/>
      <c r="DHD561" s="3"/>
      <c r="DHE561" s="438"/>
      <c r="DHF561" s="3"/>
      <c r="DHG561" s="578"/>
      <c r="DHH561" s="3"/>
      <c r="DHI561" s="438"/>
      <c r="DHJ561" s="3"/>
      <c r="DHK561" s="578"/>
      <c r="DHL561" s="3"/>
      <c r="DHM561" s="438"/>
      <c r="DHN561" s="3"/>
      <c r="DHO561" s="578"/>
      <c r="DHP561" s="3"/>
      <c r="DHQ561" s="438"/>
      <c r="DHR561" s="3"/>
      <c r="DHS561" s="578"/>
      <c r="DHT561" s="3"/>
      <c r="DHU561" s="438"/>
      <c r="DHV561" s="3"/>
      <c r="DHW561" s="578"/>
      <c r="DHX561" s="3"/>
      <c r="DHY561" s="438"/>
      <c r="DHZ561" s="3"/>
      <c r="DIA561" s="578"/>
      <c r="DIB561" s="3"/>
      <c r="DIC561" s="438"/>
      <c r="DID561" s="3"/>
      <c r="DIE561" s="578"/>
      <c r="DIF561" s="3"/>
      <c r="DIG561" s="438"/>
      <c r="DIH561" s="3"/>
      <c r="DII561" s="578"/>
      <c r="DIJ561" s="3"/>
      <c r="DIK561" s="438"/>
      <c r="DIL561" s="3"/>
      <c r="DIM561" s="578"/>
      <c r="DIN561" s="3"/>
      <c r="DIO561" s="438"/>
      <c r="DIP561" s="3"/>
      <c r="DIQ561" s="578"/>
      <c r="DIR561" s="3"/>
      <c r="DIS561" s="438"/>
      <c r="DIT561" s="3"/>
      <c r="DIU561" s="578"/>
      <c r="DIV561" s="3"/>
      <c r="DIW561" s="438"/>
      <c r="DIX561" s="3"/>
      <c r="DIY561" s="578"/>
      <c r="DIZ561" s="3"/>
      <c r="DJA561" s="438"/>
      <c r="DJB561" s="3"/>
      <c r="DJC561" s="578"/>
      <c r="DJD561" s="3"/>
      <c r="DJE561" s="438"/>
      <c r="DJF561" s="3"/>
      <c r="DJG561" s="578"/>
      <c r="DJH561" s="3"/>
      <c r="DJI561" s="438"/>
      <c r="DJJ561" s="3"/>
      <c r="DJK561" s="578"/>
      <c r="DJL561" s="3"/>
      <c r="DJM561" s="438"/>
      <c r="DJN561" s="3"/>
      <c r="DJO561" s="578"/>
      <c r="DJP561" s="3"/>
      <c r="DJQ561" s="438"/>
      <c r="DJR561" s="3"/>
      <c r="DJS561" s="578"/>
      <c r="DJT561" s="3"/>
      <c r="DJU561" s="438"/>
      <c r="DJV561" s="3"/>
      <c r="DJW561" s="578"/>
      <c r="DJX561" s="3"/>
      <c r="DJY561" s="438"/>
      <c r="DJZ561" s="3"/>
      <c r="DKA561" s="578"/>
      <c r="DKB561" s="3"/>
      <c r="DKC561" s="438"/>
      <c r="DKD561" s="3"/>
      <c r="DKE561" s="578"/>
      <c r="DKF561" s="3"/>
      <c r="DKG561" s="438"/>
      <c r="DKH561" s="3"/>
      <c r="DKI561" s="578"/>
      <c r="DKJ561" s="3"/>
      <c r="DKK561" s="438"/>
      <c r="DKL561" s="3"/>
      <c r="DKM561" s="578"/>
      <c r="DKN561" s="3"/>
      <c r="DKO561" s="438"/>
      <c r="DKP561" s="3"/>
      <c r="DKQ561" s="578"/>
      <c r="DKR561" s="3"/>
      <c r="DKS561" s="438"/>
      <c r="DKT561" s="3"/>
      <c r="DKU561" s="578"/>
      <c r="DKV561" s="3"/>
      <c r="DKW561" s="438"/>
      <c r="DKX561" s="3"/>
      <c r="DKY561" s="578"/>
      <c r="DKZ561" s="3"/>
      <c r="DLA561" s="438"/>
      <c r="DLB561" s="3"/>
      <c r="DLC561" s="578"/>
      <c r="DLD561" s="3"/>
      <c r="DLE561" s="438"/>
      <c r="DLF561" s="3"/>
      <c r="DLG561" s="578"/>
      <c r="DLH561" s="3"/>
      <c r="DLI561" s="438"/>
      <c r="DLJ561" s="3"/>
      <c r="DLK561" s="578"/>
      <c r="DLL561" s="3"/>
      <c r="DLM561" s="438"/>
      <c r="DLN561" s="3"/>
      <c r="DLO561" s="578"/>
      <c r="DLP561" s="3"/>
      <c r="DLQ561" s="438"/>
      <c r="DLR561" s="3"/>
      <c r="DLS561" s="578"/>
      <c r="DLT561" s="3"/>
      <c r="DLU561" s="438"/>
      <c r="DLV561" s="3"/>
      <c r="DLW561" s="578"/>
      <c r="DLX561" s="3"/>
      <c r="DLY561" s="438"/>
      <c r="DLZ561" s="3"/>
      <c r="DMA561" s="578"/>
      <c r="DMB561" s="3"/>
      <c r="DMC561" s="438"/>
      <c r="DMD561" s="3"/>
      <c r="DME561" s="578"/>
      <c r="DMF561" s="3"/>
      <c r="DMG561" s="438"/>
      <c r="DMH561" s="3"/>
      <c r="DMI561" s="578"/>
      <c r="DMJ561" s="3"/>
      <c r="DMK561" s="438"/>
      <c r="DML561" s="3"/>
      <c r="DMM561" s="578"/>
      <c r="DMN561" s="3"/>
      <c r="DMO561" s="438"/>
      <c r="DMP561" s="3"/>
      <c r="DMQ561" s="578"/>
      <c r="DMR561" s="3"/>
      <c r="DMS561" s="438"/>
      <c r="DMT561" s="3"/>
      <c r="DMU561" s="578"/>
      <c r="DMV561" s="3"/>
      <c r="DMW561" s="438"/>
      <c r="DMX561" s="3"/>
      <c r="DMY561" s="578"/>
      <c r="DMZ561" s="3"/>
      <c r="DNA561" s="438"/>
      <c r="DNB561" s="3"/>
      <c r="DNC561" s="578"/>
      <c r="DND561" s="3"/>
      <c r="DNE561" s="438"/>
      <c r="DNF561" s="3"/>
      <c r="DNG561" s="578"/>
      <c r="DNH561" s="3"/>
      <c r="DNI561" s="438"/>
      <c r="DNJ561" s="3"/>
      <c r="DNK561" s="578"/>
      <c r="DNL561" s="3"/>
      <c r="DNM561" s="438"/>
      <c r="DNN561" s="3"/>
      <c r="DNO561" s="578"/>
      <c r="DNP561" s="3"/>
      <c r="DNQ561" s="438"/>
      <c r="DNR561" s="3"/>
      <c r="DNS561" s="578"/>
      <c r="DNT561" s="3"/>
      <c r="DNU561" s="438"/>
      <c r="DNV561" s="3"/>
      <c r="DNW561" s="578"/>
      <c r="DNX561" s="3"/>
      <c r="DNY561" s="438"/>
      <c r="DNZ561" s="3"/>
      <c r="DOA561" s="578"/>
      <c r="DOB561" s="3"/>
      <c r="DOC561" s="438"/>
      <c r="DOD561" s="3"/>
      <c r="DOE561" s="578"/>
      <c r="DOF561" s="3"/>
      <c r="DOG561" s="438"/>
      <c r="DOH561" s="3"/>
      <c r="DOI561" s="578"/>
      <c r="DOJ561" s="3"/>
      <c r="DOK561" s="438"/>
      <c r="DOL561" s="3"/>
      <c r="DOM561" s="578"/>
      <c r="DON561" s="3"/>
      <c r="DOO561" s="438"/>
      <c r="DOP561" s="3"/>
      <c r="DOQ561" s="578"/>
      <c r="DOR561" s="3"/>
      <c r="DOS561" s="438"/>
      <c r="DOT561" s="3"/>
      <c r="DOU561" s="578"/>
      <c r="DOV561" s="3"/>
      <c r="DOW561" s="438"/>
      <c r="DOX561" s="3"/>
      <c r="DOY561" s="578"/>
      <c r="DOZ561" s="3"/>
      <c r="DPA561" s="438"/>
      <c r="DPB561" s="3"/>
      <c r="DPC561" s="578"/>
      <c r="DPD561" s="3"/>
      <c r="DPE561" s="438"/>
      <c r="DPF561" s="3"/>
      <c r="DPG561" s="578"/>
      <c r="DPH561" s="3"/>
      <c r="DPI561" s="438"/>
      <c r="DPJ561" s="3"/>
      <c r="DPK561" s="578"/>
      <c r="DPL561" s="3"/>
      <c r="DPM561" s="438"/>
      <c r="DPN561" s="3"/>
      <c r="DPO561" s="578"/>
      <c r="DPP561" s="3"/>
      <c r="DPQ561" s="438"/>
      <c r="DPR561" s="3"/>
      <c r="DPS561" s="578"/>
      <c r="DPT561" s="3"/>
      <c r="DPU561" s="438"/>
      <c r="DPV561" s="3"/>
      <c r="DPW561" s="578"/>
      <c r="DPX561" s="3"/>
      <c r="DPY561" s="438"/>
      <c r="DPZ561" s="3"/>
      <c r="DQA561" s="578"/>
      <c r="DQB561" s="3"/>
      <c r="DQC561" s="438"/>
      <c r="DQD561" s="3"/>
      <c r="DQE561" s="578"/>
      <c r="DQF561" s="3"/>
      <c r="DQG561" s="438"/>
      <c r="DQH561" s="3"/>
      <c r="DQI561" s="578"/>
      <c r="DQJ561" s="3"/>
      <c r="DQK561" s="438"/>
      <c r="DQL561" s="3"/>
      <c r="DQM561" s="578"/>
      <c r="DQN561" s="3"/>
      <c r="DQO561" s="438"/>
      <c r="DQP561" s="3"/>
      <c r="DQQ561" s="578"/>
      <c r="DQR561" s="3"/>
      <c r="DQS561" s="438"/>
      <c r="DQT561" s="3"/>
      <c r="DQU561" s="578"/>
      <c r="DQV561" s="3"/>
      <c r="DQW561" s="438"/>
      <c r="DQX561" s="3"/>
      <c r="DQY561" s="578"/>
      <c r="DQZ561" s="3"/>
      <c r="DRA561" s="438"/>
      <c r="DRB561" s="3"/>
      <c r="DRC561" s="578"/>
      <c r="DRD561" s="3"/>
      <c r="DRE561" s="438"/>
      <c r="DRF561" s="3"/>
      <c r="DRG561" s="578"/>
      <c r="DRH561" s="3"/>
      <c r="DRI561" s="438"/>
      <c r="DRJ561" s="3"/>
      <c r="DRK561" s="578"/>
      <c r="DRL561" s="3"/>
      <c r="DRM561" s="438"/>
      <c r="DRN561" s="3"/>
      <c r="DRO561" s="578"/>
      <c r="DRP561" s="3"/>
      <c r="DRQ561" s="438"/>
      <c r="DRR561" s="3"/>
      <c r="DRS561" s="578"/>
      <c r="DRT561" s="3"/>
      <c r="DRU561" s="438"/>
      <c r="DRV561" s="3"/>
      <c r="DRW561" s="578"/>
      <c r="DRX561" s="3"/>
      <c r="DRY561" s="438"/>
      <c r="DRZ561" s="3"/>
      <c r="DSA561" s="578"/>
      <c r="DSB561" s="3"/>
      <c r="DSC561" s="438"/>
      <c r="DSD561" s="3"/>
      <c r="DSE561" s="578"/>
      <c r="DSF561" s="3"/>
      <c r="DSG561" s="438"/>
      <c r="DSH561" s="3"/>
      <c r="DSI561" s="578"/>
      <c r="DSJ561" s="3"/>
      <c r="DSK561" s="438"/>
      <c r="DSL561" s="3"/>
      <c r="DSM561" s="578"/>
      <c r="DSN561" s="3"/>
      <c r="DSO561" s="438"/>
      <c r="DSP561" s="3"/>
      <c r="DSQ561" s="578"/>
      <c r="DSR561" s="3"/>
      <c r="DSS561" s="438"/>
      <c r="DST561" s="3"/>
      <c r="DSU561" s="578"/>
      <c r="DSV561" s="3"/>
      <c r="DSW561" s="438"/>
      <c r="DSX561" s="3"/>
      <c r="DSY561" s="578"/>
      <c r="DSZ561" s="3"/>
      <c r="DTA561" s="438"/>
      <c r="DTB561" s="3"/>
      <c r="DTC561" s="578"/>
      <c r="DTD561" s="3"/>
      <c r="DTE561" s="438"/>
      <c r="DTF561" s="3"/>
      <c r="DTG561" s="578"/>
      <c r="DTH561" s="3"/>
      <c r="DTI561" s="438"/>
      <c r="DTJ561" s="3"/>
      <c r="DTK561" s="578"/>
      <c r="DTL561" s="3"/>
      <c r="DTM561" s="438"/>
      <c r="DTN561" s="3"/>
      <c r="DTO561" s="578"/>
      <c r="DTP561" s="3"/>
      <c r="DTQ561" s="438"/>
      <c r="DTR561" s="3"/>
      <c r="DTS561" s="578"/>
      <c r="DTT561" s="3"/>
      <c r="DTU561" s="438"/>
      <c r="DTV561" s="3"/>
      <c r="DTW561" s="578"/>
      <c r="DTX561" s="3"/>
      <c r="DTY561" s="438"/>
      <c r="DTZ561" s="3"/>
      <c r="DUA561" s="578"/>
      <c r="DUB561" s="3"/>
      <c r="DUC561" s="438"/>
      <c r="DUD561" s="3"/>
      <c r="DUE561" s="578"/>
      <c r="DUF561" s="3"/>
      <c r="DUG561" s="438"/>
      <c r="DUH561" s="3"/>
      <c r="DUI561" s="578"/>
      <c r="DUJ561" s="3"/>
      <c r="DUK561" s="438"/>
      <c r="DUL561" s="3"/>
      <c r="DUM561" s="578"/>
      <c r="DUN561" s="3"/>
      <c r="DUO561" s="438"/>
      <c r="DUP561" s="3"/>
      <c r="DUQ561" s="578"/>
      <c r="DUR561" s="3"/>
      <c r="DUS561" s="438"/>
      <c r="DUT561" s="3"/>
      <c r="DUU561" s="578"/>
      <c r="DUV561" s="3"/>
      <c r="DUW561" s="438"/>
      <c r="DUX561" s="3"/>
      <c r="DUY561" s="578"/>
      <c r="DUZ561" s="3"/>
      <c r="DVA561" s="438"/>
      <c r="DVB561" s="3"/>
      <c r="DVC561" s="578"/>
      <c r="DVD561" s="3"/>
      <c r="DVE561" s="438"/>
      <c r="DVF561" s="3"/>
      <c r="DVG561" s="578"/>
      <c r="DVH561" s="3"/>
      <c r="DVI561" s="438"/>
      <c r="DVJ561" s="3"/>
      <c r="DVK561" s="578"/>
      <c r="DVL561" s="3"/>
      <c r="DVM561" s="438"/>
      <c r="DVN561" s="3"/>
      <c r="DVO561" s="578"/>
      <c r="DVP561" s="3"/>
      <c r="DVQ561" s="438"/>
      <c r="DVR561" s="3"/>
      <c r="DVS561" s="578"/>
      <c r="DVT561" s="3"/>
      <c r="DVU561" s="438"/>
      <c r="DVV561" s="3"/>
      <c r="DVW561" s="578"/>
      <c r="DVX561" s="3"/>
      <c r="DVY561" s="438"/>
      <c r="DVZ561" s="3"/>
      <c r="DWA561" s="578"/>
      <c r="DWB561" s="3"/>
      <c r="DWC561" s="438"/>
      <c r="DWD561" s="3"/>
      <c r="DWE561" s="578"/>
      <c r="DWF561" s="3"/>
      <c r="DWG561" s="438"/>
      <c r="DWH561" s="3"/>
      <c r="DWI561" s="578"/>
      <c r="DWJ561" s="3"/>
      <c r="DWK561" s="438"/>
      <c r="DWL561" s="3"/>
      <c r="DWM561" s="578"/>
      <c r="DWN561" s="3"/>
      <c r="DWO561" s="438"/>
      <c r="DWP561" s="3"/>
      <c r="DWQ561" s="578"/>
      <c r="DWR561" s="3"/>
      <c r="DWS561" s="438"/>
      <c r="DWT561" s="3"/>
      <c r="DWU561" s="578"/>
      <c r="DWV561" s="3"/>
      <c r="DWW561" s="438"/>
      <c r="DWX561" s="3"/>
      <c r="DWY561" s="578"/>
      <c r="DWZ561" s="3"/>
      <c r="DXA561" s="438"/>
      <c r="DXB561" s="3"/>
      <c r="DXC561" s="578"/>
      <c r="DXD561" s="3"/>
      <c r="DXE561" s="438"/>
      <c r="DXF561" s="3"/>
      <c r="DXG561" s="578"/>
      <c r="DXH561" s="3"/>
      <c r="DXI561" s="438"/>
      <c r="DXJ561" s="3"/>
      <c r="DXK561" s="578"/>
      <c r="DXL561" s="3"/>
      <c r="DXM561" s="438"/>
      <c r="DXN561" s="3"/>
      <c r="DXO561" s="578"/>
      <c r="DXP561" s="3"/>
      <c r="DXQ561" s="438"/>
      <c r="DXR561" s="3"/>
      <c r="DXS561" s="578"/>
      <c r="DXT561" s="3"/>
      <c r="DXU561" s="438"/>
      <c r="DXV561" s="3"/>
      <c r="DXW561" s="578"/>
      <c r="DXX561" s="3"/>
      <c r="DXY561" s="438"/>
      <c r="DXZ561" s="3"/>
      <c r="DYA561" s="578"/>
      <c r="DYB561" s="3"/>
      <c r="DYC561" s="438"/>
      <c r="DYD561" s="3"/>
      <c r="DYE561" s="578"/>
      <c r="DYF561" s="3"/>
      <c r="DYG561" s="438"/>
      <c r="DYH561" s="3"/>
      <c r="DYI561" s="578"/>
      <c r="DYJ561" s="3"/>
      <c r="DYK561" s="438"/>
      <c r="DYL561" s="3"/>
      <c r="DYM561" s="578"/>
      <c r="DYN561" s="3"/>
      <c r="DYO561" s="438"/>
      <c r="DYP561" s="3"/>
      <c r="DYQ561" s="578"/>
      <c r="DYR561" s="3"/>
      <c r="DYS561" s="438"/>
      <c r="DYT561" s="3"/>
      <c r="DYU561" s="578"/>
      <c r="DYV561" s="3"/>
      <c r="DYW561" s="438"/>
      <c r="DYX561" s="3"/>
      <c r="DYY561" s="578"/>
      <c r="DYZ561" s="3"/>
      <c r="DZA561" s="438"/>
      <c r="DZB561" s="3"/>
      <c r="DZC561" s="578"/>
      <c r="DZD561" s="3"/>
      <c r="DZE561" s="438"/>
      <c r="DZF561" s="3"/>
      <c r="DZG561" s="578"/>
      <c r="DZH561" s="3"/>
      <c r="DZI561" s="438"/>
      <c r="DZJ561" s="3"/>
      <c r="DZK561" s="578"/>
      <c r="DZL561" s="3"/>
      <c r="DZM561" s="438"/>
      <c r="DZN561" s="3"/>
      <c r="DZO561" s="578"/>
      <c r="DZP561" s="3"/>
      <c r="DZQ561" s="438"/>
      <c r="DZR561" s="3"/>
      <c r="DZS561" s="578"/>
      <c r="DZT561" s="3"/>
      <c r="DZU561" s="438"/>
      <c r="DZV561" s="3"/>
      <c r="DZW561" s="578"/>
      <c r="DZX561" s="3"/>
      <c r="DZY561" s="438"/>
      <c r="DZZ561" s="3"/>
      <c r="EAA561" s="578"/>
      <c r="EAB561" s="3"/>
      <c r="EAC561" s="438"/>
      <c r="EAD561" s="3"/>
      <c r="EAE561" s="578"/>
      <c r="EAF561" s="3"/>
      <c r="EAG561" s="438"/>
      <c r="EAH561" s="3"/>
      <c r="EAI561" s="578"/>
      <c r="EAJ561" s="3"/>
      <c r="EAK561" s="438"/>
      <c r="EAL561" s="3"/>
      <c r="EAM561" s="578"/>
      <c r="EAN561" s="3"/>
      <c r="EAO561" s="438"/>
      <c r="EAP561" s="3"/>
      <c r="EAQ561" s="578"/>
      <c r="EAR561" s="3"/>
      <c r="EAS561" s="438"/>
      <c r="EAT561" s="3"/>
      <c r="EAU561" s="578"/>
      <c r="EAV561" s="3"/>
      <c r="EAW561" s="438"/>
      <c r="EAX561" s="3"/>
      <c r="EAY561" s="578"/>
      <c r="EAZ561" s="3"/>
      <c r="EBA561" s="438"/>
      <c r="EBB561" s="3"/>
      <c r="EBC561" s="578"/>
      <c r="EBD561" s="3"/>
      <c r="EBE561" s="438"/>
      <c r="EBF561" s="3"/>
      <c r="EBG561" s="578"/>
      <c r="EBH561" s="3"/>
      <c r="EBI561" s="438"/>
      <c r="EBJ561" s="3"/>
      <c r="EBK561" s="578"/>
      <c r="EBL561" s="3"/>
      <c r="EBM561" s="438"/>
      <c r="EBN561" s="3"/>
      <c r="EBO561" s="578"/>
      <c r="EBP561" s="3"/>
      <c r="EBQ561" s="438"/>
      <c r="EBR561" s="3"/>
      <c r="EBS561" s="578"/>
      <c r="EBT561" s="3"/>
      <c r="EBU561" s="438"/>
      <c r="EBV561" s="3"/>
      <c r="EBW561" s="578"/>
      <c r="EBX561" s="3"/>
      <c r="EBY561" s="438"/>
      <c r="EBZ561" s="3"/>
      <c r="ECA561" s="578"/>
      <c r="ECB561" s="3"/>
      <c r="ECC561" s="438"/>
      <c r="ECD561" s="3"/>
      <c r="ECE561" s="578"/>
      <c r="ECF561" s="3"/>
      <c r="ECG561" s="438"/>
      <c r="ECH561" s="3"/>
      <c r="ECI561" s="578"/>
      <c r="ECJ561" s="3"/>
      <c r="ECK561" s="438"/>
      <c r="ECL561" s="3"/>
      <c r="ECM561" s="578"/>
      <c r="ECN561" s="3"/>
      <c r="ECO561" s="438"/>
      <c r="ECP561" s="3"/>
      <c r="ECQ561" s="578"/>
      <c r="ECR561" s="3"/>
      <c r="ECS561" s="438"/>
      <c r="ECT561" s="3"/>
      <c r="ECU561" s="578"/>
      <c r="ECV561" s="3"/>
      <c r="ECW561" s="438"/>
      <c r="ECX561" s="3"/>
      <c r="ECY561" s="578"/>
      <c r="ECZ561" s="3"/>
      <c r="EDA561" s="438"/>
      <c r="EDB561" s="3"/>
      <c r="EDC561" s="578"/>
      <c r="EDD561" s="3"/>
      <c r="EDE561" s="438"/>
      <c r="EDF561" s="3"/>
      <c r="EDG561" s="578"/>
      <c r="EDH561" s="3"/>
      <c r="EDI561" s="438"/>
      <c r="EDJ561" s="3"/>
      <c r="EDK561" s="578"/>
      <c r="EDL561" s="3"/>
      <c r="EDM561" s="438"/>
      <c r="EDN561" s="3"/>
      <c r="EDO561" s="578"/>
      <c r="EDP561" s="3"/>
      <c r="EDQ561" s="438"/>
      <c r="EDR561" s="3"/>
      <c r="EDS561" s="578"/>
      <c r="EDT561" s="3"/>
      <c r="EDU561" s="438"/>
      <c r="EDV561" s="3"/>
      <c r="EDW561" s="578"/>
      <c r="EDX561" s="3"/>
      <c r="EDY561" s="438"/>
      <c r="EDZ561" s="3"/>
      <c r="EEA561" s="578"/>
      <c r="EEB561" s="3"/>
      <c r="EEC561" s="438"/>
      <c r="EED561" s="3"/>
      <c r="EEE561" s="578"/>
      <c r="EEF561" s="3"/>
      <c r="EEG561" s="438"/>
      <c r="EEH561" s="3"/>
      <c r="EEI561" s="578"/>
      <c r="EEJ561" s="3"/>
      <c r="EEK561" s="438"/>
      <c r="EEL561" s="3"/>
      <c r="EEM561" s="578"/>
      <c r="EEN561" s="3"/>
      <c r="EEO561" s="438"/>
      <c r="EEP561" s="3"/>
      <c r="EEQ561" s="578"/>
      <c r="EER561" s="3"/>
      <c r="EES561" s="438"/>
      <c r="EET561" s="3"/>
      <c r="EEU561" s="578"/>
      <c r="EEV561" s="3"/>
      <c r="EEW561" s="438"/>
      <c r="EEX561" s="3"/>
      <c r="EEY561" s="578"/>
      <c r="EEZ561" s="3"/>
      <c r="EFA561" s="438"/>
      <c r="EFB561" s="3"/>
      <c r="EFC561" s="578"/>
      <c r="EFD561" s="3"/>
      <c r="EFE561" s="438"/>
      <c r="EFF561" s="3"/>
      <c r="EFG561" s="578"/>
      <c r="EFH561" s="3"/>
      <c r="EFI561" s="438"/>
      <c r="EFJ561" s="3"/>
      <c r="EFK561" s="578"/>
      <c r="EFL561" s="3"/>
      <c r="EFM561" s="438"/>
      <c r="EFN561" s="3"/>
      <c r="EFO561" s="578"/>
      <c r="EFP561" s="3"/>
      <c r="EFQ561" s="438"/>
      <c r="EFR561" s="3"/>
      <c r="EFS561" s="578"/>
      <c r="EFT561" s="3"/>
      <c r="EFU561" s="438"/>
      <c r="EFV561" s="3"/>
      <c r="EFW561" s="578"/>
      <c r="EFX561" s="3"/>
      <c r="EFY561" s="438"/>
      <c r="EFZ561" s="3"/>
      <c r="EGA561" s="578"/>
      <c r="EGB561" s="3"/>
      <c r="EGC561" s="438"/>
      <c r="EGD561" s="3"/>
      <c r="EGE561" s="578"/>
      <c r="EGF561" s="3"/>
      <c r="EGG561" s="438"/>
      <c r="EGH561" s="3"/>
      <c r="EGI561" s="578"/>
      <c r="EGJ561" s="3"/>
      <c r="EGK561" s="438"/>
      <c r="EGL561" s="3"/>
      <c r="EGM561" s="578"/>
      <c r="EGN561" s="3"/>
      <c r="EGO561" s="438"/>
      <c r="EGP561" s="3"/>
      <c r="EGQ561" s="578"/>
      <c r="EGR561" s="3"/>
      <c r="EGS561" s="438"/>
      <c r="EGT561" s="3"/>
      <c r="EGU561" s="578"/>
      <c r="EGV561" s="3"/>
      <c r="EGW561" s="438"/>
      <c r="EGX561" s="3"/>
      <c r="EGY561" s="578"/>
      <c r="EGZ561" s="3"/>
      <c r="EHA561" s="438"/>
      <c r="EHB561" s="3"/>
      <c r="EHC561" s="578"/>
      <c r="EHD561" s="3"/>
      <c r="EHE561" s="438"/>
      <c r="EHF561" s="3"/>
      <c r="EHG561" s="578"/>
      <c r="EHH561" s="3"/>
      <c r="EHI561" s="438"/>
      <c r="EHJ561" s="3"/>
      <c r="EHK561" s="578"/>
      <c r="EHL561" s="3"/>
      <c r="EHM561" s="438"/>
      <c r="EHN561" s="3"/>
      <c r="EHO561" s="578"/>
      <c r="EHP561" s="3"/>
      <c r="EHQ561" s="438"/>
      <c r="EHR561" s="3"/>
      <c r="EHS561" s="578"/>
      <c r="EHT561" s="3"/>
      <c r="EHU561" s="438"/>
      <c r="EHV561" s="3"/>
      <c r="EHW561" s="578"/>
      <c r="EHX561" s="3"/>
      <c r="EHY561" s="438"/>
      <c r="EHZ561" s="3"/>
      <c r="EIA561" s="578"/>
      <c r="EIB561" s="3"/>
      <c r="EIC561" s="438"/>
      <c r="EID561" s="3"/>
      <c r="EIE561" s="578"/>
      <c r="EIF561" s="3"/>
      <c r="EIG561" s="438"/>
      <c r="EIH561" s="3"/>
      <c r="EII561" s="578"/>
      <c r="EIJ561" s="3"/>
      <c r="EIK561" s="438"/>
      <c r="EIL561" s="3"/>
      <c r="EIM561" s="578"/>
      <c r="EIN561" s="3"/>
      <c r="EIO561" s="438"/>
      <c r="EIP561" s="3"/>
      <c r="EIQ561" s="578"/>
      <c r="EIR561" s="3"/>
      <c r="EIS561" s="438"/>
      <c r="EIT561" s="3"/>
      <c r="EIU561" s="578"/>
      <c r="EIV561" s="3"/>
      <c r="EIW561" s="438"/>
      <c r="EIX561" s="3"/>
      <c r="EIY561" s="578"/>
      <c r="EIZ561" s="3"/>
      <c r="EJA561" s="438"/>
      <c r="EJB561" s="3"/>
      <c r="EJC561" s="578"/>
      <c r="EJD561" s="3"/>
      <c r="EJE561" s="438"/>
      <c r="EJF561" s="3"/>
      <c r="EJG561" s="578"/>
      <c r="EJH561" s="3"/>
      <c r="EJI561" s="438"/>
      <c r="EJJ561" s="3"/>
      <c r="EJK561" s="578"/>
      <c r="EJL561" s="3"/>
      <c r="EJM561" s="438"/>
      <c r="EJN561" s="3"/>
      <c r="EJO561" s="578"/>
      <c r="EJP561" s="3"/>
      <c r="EJQ561" s="438"/>
      <c r="EJR561" s="3"/>
      <c r="EJS561" s="578"/>
      <c r="EJT561" s="3"/>
      <c r="EJU561" s="438"/>
      <c r="EJV561" s="3"/>
      <c r="EJW561" s="578"/>
      <c r="EJX561" s="3"/>
      <c r="EJY561" s="438"/>
      <c r="EJZ561" s="3"/>
      <c r="EKA561" s="578"/>
      <c r="EKB561" s="3"/>
      <c r="EKC561" s="438"/>
      <c r="EKD561" s="3"/>
      <c r="EKE561" s="578"/>
      <c r="EKF561" s="3"/>
      <c r="EKG561" s="438"/>
      <c r="EKH561" s="3"/>
      <c r="EKI561" s="578"/>
      <c r="EKJ561" s="3"/>
      <c r="EKK561" s="438"/>
      <c r="EKL561" s="3"/>
      <c r="EKM561" s="578"/>
      <c r="EKN561" s="3"/>
      <c r="EKO561" s="438"/>
      <c r="EKP561" s="3"/>
      <c r="EKQ561" s="578"/>
      <c r="EKR561" s="3"/>
      <c r="EKS561" s="438"/>
      <c r="EKT561" s="3"/>
      <c r="EKU561" s="578"/>
      <c r="EKV561" s="3"/>
      <c r="EKW561" s="438"/>
      <c r="EKX561" s="3"/>
      <c r="EKY561" s="578"/>
      <c r="EKZ561" s="3"/>
      <c r="ELA561" s="438"/>
      <c r="ELB561" s="3"/>
      <c r="ELC561" s="578"/>
      <c r="ELD561" s="3"/>
      <c r="ELE561" s="438"/>
      <c r="ELF561" s="3"/>
      <c r="ELG561" s="578"/>
      <c r="ELH561" s="3"/>
      <c r="ELI561" s="438"/>
      <c r="ELJ561" s="3"/>
      <c r="ELK561" s="578"/>
      <c r="ELL561" s="3"/>
      <c r="ELM561" s="438"/>
      <c r="ELN561" s="3"/>
      <c r="ELO561" s="578"/>
      <c r="ELP561" s="3"/>
      <c r="ELQ561" s="438"/>
      <c r="ELR561" s="3"/>
      <c r="ELS561" s="578"/>
      <c r="ELT561" s="3"/>
      <c r="ELU561" s="438"/>
      <c r="ELV561" s="3"/>
      <c r="ELW561" s="578"/>
      <c r="ELX561" s="3"/>
      <c r="ELY561" s="438"/>
      <c r="ELZ561" s="3"/>
      <c r="EMA561" s="578"/>
      <c r="EMB561" s="3"/>
      <c r="EMC561" s="438"/>
      <c r="EMD561" s="3"/>
      <c r="EME561" s="578"/>
      <c r="EMF561" s="3"/>
      <c r="EMG561" s="438"/>
      <c r="EMH561" s="3"/>
      <c r="EMI561" s="578"/>
      <c r="EMJ561" s="3"/>
      <c r="EMK561" s="438"/>
      <c r="EML561" s="3"/>
      <c r="EMM561" s="578"/>
      <c r="EMN561" s="3"/>
      <c r="EMO561" s="438"/>
      <c r="EMP561" s="3"/>
      <c r="EMQ561" s="578"/>
      <c r="EMR561" s="3"/>
      <c r="EMS561" s="438"/>
      <c r="EMT561" s="3"/>
      <c r="EMU561" s="578"/>
      <c r="EMV561" s="3"/>
      <c r="EMW561" s="438"/>
      <c r="EMX561" s="3"/>
      <c r="EMY561" s="578"/>
      <c r="EMZ561" s="3"/>
      <c r="ENA561" s="438"/>
      <c r="ENB561" s="3"/>
      <c r="ENC561" s="578"/>
      <c r="END561" s="3"/>
      <c r="ENE561" s="438"/>
      <c r="ENF561" s="3"/>
      <c r="ENG561" s="578"/>
      <c r="ENH561" s="3"/>
      <c r="ENI561" s="438"/>
      <c r="ENJ561" s="3"/>
      <c r="ENK561" s="578"/>
      <c r="ENL561" s="3"/>
      <c r="ENM561" s="438"/>
      <c r="ENN561" s="3"/>
      <c r="ENO561" s="578"/>
      <c r="ENP561" s="3"/>
      <c r="ENQ561" s="438"/>
      <c r="ENR561" s="3"/>
      <c r="ENS561" s="578"/>
      <c r="ENT561" s="3"/>
      <c r="ENU561" s="438"/>
      <c r="ENV561" s="3"/>
      <c r="ENW561" s="578"/>
      <c r="ENX561" s="3"/>
      <c r="ENY561" s="438"/>
      <c r="ENZ561" s="3"/>
      <c r="EOA561" s="578"/>
      <c r="EOB561" s="3"/>
      <c r="EOC561" s="438"/>
      <c r="EOD561" s="3"/>
      <c r="EOE561" s="578"/>
      <c r="EOF561" s="3"/>
      <c r="EOG561" s="438"/>
      <c r="EOH561" s="3"/>
      <c r="EOI561" s="578"/>
      <c r="EOJ561" s="3"/>
      <c r="EOK561" s="438"/>
      <c r="EOL561" s="3"/>
      <c r="EOM561" s="578"/>
      <c r="EON561" s="3"/>
      <c r="EOO561" s="438"/>
      <c r="EOP561" s="3"/>
      <c r="EOQ561" s="578"/>
      <c r="EOR561" s="3"/>
      <c r="EOS561" s="438"/>
      <c r="EOT561" s="3"/>
      <c r="EOU561" s="578"/>
      <c r="EOV561" s="3"/>
      <c r="EOW561" s="438"/>
      <c r="EOX561" s="3"/>
      <c r="EOY561" s="578"/>
      <c r="EOZ561" s="3"/>
      <c r="EPA561" s="438"/>
      <c r="EPB561" s="3"/>
      <c r="EPC561" s="578"/>
      <c r="EPD561" s="3"/>
      <c r="EPE561" s="438"/>
      <c r="EPF561" s="3"/>
      <c r="EPG561" s="578"/>
      <c r="EPH561" s="3"/>
      <c r="EPI561" s="438"/>
      <c r="EPJ561" s="3"/>
      <c r="EPK561" s="578"/>
      <c r="EPL561" s="3"/>
      <c r="EPM561" s="438"/>
      <c r="EPN561" s="3"/>
      <c r="EPO561" s="578"/>
      <c r="EPP561" s="3"/>
      <c r="EPQ561" s="438"/>
      <c r="EPR561" s="3"/>
      <c r="EPS561" s="578"/>
      <c r="EPT561" s="3"/>
      <c r="EPU561" s="438"/>
      <c r="EPV561" s="3"/>
      <c r="EPW561" s="578"/>
      <c r="EPX561" s="3"/>
      <c r="EPY561" s="438"/>
      <c r="EPZ561" s="3"/>
      <c r="EQA561" s="578"/>
      <c r="EQB561" s="3"/>
      <c r="EQC561" s="438"/>
      <c r="EQD561" s="3"/>
      <c r="EQE561" s="578"/>
      <c r="EQF561" s="3"/>
      <c r="EQG561" s="438"/>
      <c r="EQH561" s="3"/>
      <c r="EQI561" s="578"/>
      <c r="EQJ561" s="3"/>
      <c r="EQK561" s="438"/>
      <c r="EQL561" s="3"/>
      <c r="EQM561" s="578"/>
      <c r="EQN561" s="3"/>
      <c r="EQO561" s="438"/>
      <c r="EQP561" s="3"/>
      <c r="EQQ561" s="578"/>
      <c r="EQR561" s="3"/>
      <c r="EQS561" s="438"/>
      <c r="EQT561" s="3"/>
      <c r="EQU561" s="578"/>
      <c r="EQV561" s="3"/>
      <c r="EQW561" s="438"/>
      <c r="EQX561" s="3"/>
      <c r="EQY561" s="578"/>
      <c r="EQZ561" s="3"/>
      <c r="ERA561" s="438"/>
      <c r="ERB561" s="3"/>
      <c r="ERC561" s="578"/>
      <c r="ERD561" s="3"/>
      <c r="ERE561" s="438"/>
      <c r="ERF561" s="3"/>
      <c r="ERG561" s="578"/>
      <c r="ERH561" s="3"/>
      <c r="ERI561" s="438"/>
      <c r="ERJ561" s="3"/>
      <c r="ERK561" s="578"/>
      <c r="ERL561" s="3"/>
      <c r="ERM561" s="438"/>
      <c r="ERN561" s="3"/>
      <c r="ERO561" s="578"/>
      <c r="ERP561" s="3"/>
      <c r="ERQ561" s="438"/>
      <c r="ERR561" s="3"/>
      <c r="ERS561" s="578"/>
      <c r="ERT561" s="3"/>
      <c r="ERU561" s="438"/>
      <c r="ERV561" s="3"/>
      <c r="ERW561" s="578"/>
      <c r="ERX561" s="3"/>
      <c r="ERY561" s="438"/>
      <c r="ERZ561" s="3"/>
      <c r="ESA561" s="578"/>
      <c r="ESB561" s="3"/>
      <c r="ESC561" s="438"/>
      <c r="ESD561" s="3"/>
      <c r="ESE561" s="578"/>
      <c r="ESF561" s="3"/>
      <c r="ESG561" s="438"/>
      <c r="ESH561" s="3"/>
      <c r="ESI561" s="578"/>
      <c r="ESJ561" s="3"/>
      <c r="ESK561" s="438"/>
      <c r="ESL561" s="3"/>
      <c r="ESM561" s="578"/>
      <c r="ESN561" s="3"/>
      <c r="ESO561" s="438"/>
      <c r="ESP561" s="3"/>
      <c r="ESQ561" s="578"/>
      <c r="ESR561" s="3"/>
      <c r="ESS561" s="438"/>
      <c r="EST561" s="3"/>
      <c r="ESU561" s="578"/>
      <c r="ESV561" s="3"/>
      <c r="ESW561" s="438"/>
      <c r="ESX561" s="3"/>
      <c r="ESY561" s="578"/>
      <c r="ESZ561" s="3"/>
      <c r="ETA561" s="438"/>
      <c r="ETB561" s="3"/>
      <c r="ETC561" s="578"/>
      <c r="ETD561" s="3"/>
      <c r="ETE561" s="438"/>
      <c r="ETF561" s="3"/>
      <c r="ETG561" s="578"/>
      <c r="ETH561" s="3"/>
      <c r="ETI561" s="438"/>
      <c r="ETJ561" s="3"/>
      <c r="ETK561" s="578"/>
      <c r="ETL561" s="3"/>
      <c r="ETM561" s="438"/>
      <c r="ETN561" s="3"/>
      <c r="ETO561" s="578"/>
      <c r="ETP561" s="3"/>
      <c r="ETQ561" s="438"/>
      <c r="ETR561" s="3"/>
      <c r="ETS561" s="578"/>
      <c r="ETT561" s="3"/>
      <c r="ETU561" s="438"/>
      <c r="ETV561" s="3"/>
      <c r="ETW561" s="578"/>
      <c r="ETX561" s="3"/>
      <c r="ETY561" s="438"/>
      <c r="ETZ561" s="3"/>
      <c r="EUA561" s="578"/>
      <c r="EUB561" s="3"/>
      <c r="EUC561" s="438"/>
      <c r="EUD561" s="3"/>
      <c r="EUE561" s="578"/>
      <c r="EUF561" s="3"/>
      <c r="EUG561" s="438"/>
      <c r="EUH561" s="3"/>
      <c r="EUI561" s="578"/>
      <c r="EUJ561" s="3"/>
      <c r="EUK561" s="438"/>
      <c r="EUL561" s="3"/>
      <c r="EUM561" s="578"/>
      <c r="EUN561" s="3"/>
      <c r="EUO561" s="438"/>
      <c r="EUP561" s="3"/>
      <c r="EUQ561" s="578"/>
      <c r="EUR561" s="3"/>
      <c r="EUS561" s="438"/>
      <c r="EUT561" s="3"/>
      <c r="EUU561" s="578"/>
      <c r="EUV561" s="3"/>
      <c r="EUW561" s="438"/>
      <c r="EUX561" s="3"/>
      <c r="EUY561" s="578"/>
      <c r="EUZ561" s="3"/>
      <c r="EVA561" s="438"/>
      <c r="EVB561" s="3"/>
      <c r="EVC561" s="578"/>
      <c r="EVD561" s="3"/>
      <c r="EVE561" s="438"/>
      <c r="EVF561" s="3"/>
      <c r="EVG561" s="578"/>
      <c r="EVH561" s="3"/>
      <c r="EVI561" s="438"/>
      <c r="EVJ561" s="3"/>
      <c r="EVK561" s="578"/>
      <c r="EVL561" s="3"/>
      <c r="EVM561" s="438"/>
      <c r="EVN561" s="3"/>
      <c r="EVO561" s="578"/>
      <c r="EVP561" s="3"/>
      <c r="EVQ561" s="438"/>
      <c r="EVR561" s="3"/>
      <c r="EVS561" s="578"/>
      <c r="EVT561" s="3"/>
      <c r="EVU561" s="438"/>
      <c r="EVV561" s="3"/>
      <c r="EVW561" s="578"/>
      <c r="EVX561" s="3"/>
      <c r="EVY561" s="438"/>
      <c r="EVZ561" s="3"/>
      <c r="EWA561" s="578"/>
      <c r="EWB561" s="3"/>
      <c r="EWC561" s="438"/>
      <c r="EWD561" s="3"/>
      <c r="EWE561" s="578"/>
      <c r="EWF561" s="3"/>
      <c r="EWG561" s="438"/>
      <c r="EWH561" s="3"/>
      <c r="EWI561" s="578"/>
      <c r="EWJ561" s="3"/>
      <c r="EWK561" s="438"/>
      <c r="EWL561" s="3"/>
      <c r="EWM561" s="578"/>
      <c r="EWN561" s="3"/>
      <c r="EWO561" s="438"/>
      <c r="EWP561" s="3"/>
      <c r="EWQ561" s="578"/>
      <c r="EWR561" s="3"/>
      <c r="EWS561" s="438"/>
      <c r="EWT561" s="3"/>
      <c r="EWU561" s="578"/>
      <c r="EWV561" s="3"/>
      <c r="EWW561" s="438"/>
      <c r="EWX561" s="3"/>
      <c r="EWY561" s="578"/>
      <c r="EWZ561" s="3"/>
      <c r="EXA561" s="438"/>
      <c r="EXB561" s="3"/>
      <c r="EXC561" s="578"/>
      <c r="EXD561" s="3"/>
      <c r="EXE561" s="438"/>
      <c r="EXF561" s="3"/>
      <c r="EXG561" s="578"/>
      <c r="EXH561" s="3"/>
      <c r="EXI561" s="438"/>
      <c r="EXJ561" s="3"/>
      <c r="EXK561" s="578"/>
      <c r="EXL561" s="3"/>
      <c r="EXM561" s="438"/>
      <c r="EXN561" s="3"/>
      <c r="EXO561" s="578"/>
      <c r="EXP561" s="3"/>
      <c r="EXQ561" s="438"/>
      <c r="EXR561" s="3"/>
      <c r="EXS561" s="578"/>
      <c r="EXT561" s="3"/>
      <c r="EXU561" s="438"/>
      <c r="EXV561" s="3"/>
      <c r="EXW561" s="578"/>
      <c r="EXX561" s="3"/>
      <c r="EXY561" s="438"/>
      <c r="EXZ561" s="3"/>
      <c r="EYA561" s="578"/>
      <c r="EYB561" s="3"/>
      <c r="EYC561" s="438"/>
      <c r="EYD561" s="3"/>
      <c r="EYE561" s="578"/>
      <c r="EYF561" s="3"/>
      <c r="EYG561" s="438"/>
      <c r="EYH561" s="3"/>
      <c r="EYI561" s="578"/>
      <c r="EYJ561" s="3"/>
      <c r="EYK561" s="438"/>
      <c r="EYL561" s="3"/>
      <c r="EYM561" s="578"/>
      <c r="EYN561" s="3"/>
      <c r="EYO561" s="438"/>
      <c r="EYP561" s="3"/>
      <c r="EYQ561" s="578"/>
      <c r="EYR561" s="3"/>
      <c r="EYS561" s="438"/>
      <c r="EYT561" s="3"/>
      <c r="EYU561" s="578"/>
      <c r="EYV561" s="3"/>
      <c r="EYW561" s="438"/>
      <c r="EYX561" s="3"/>
      <c r="EYY561" s="578"/>
      <c r="EYZ561" s="3"/>
      <c r="EZA561" s="438"/>
      <c r="EZB561" s="3"/>
      <c r="EZC561" s="578"/>
      <c r="EZD561" s="3"/>
      <c r="EZE561" s="438"/>
      <c r="EZF561" s="3"/>
      <c r="EZG561" s="578"/>
      <c r="EZH561" s="3"/>
      <c r="EZI561" s="438"/>
      <c r="EZJ561" s="3"/>
      <c r="EZK561" s="578"/>
      <c r="EZL561" s="3"/>
      <c r="EZM561" s="438"/>
      <c r="EZN561" s="3"/>
      <c r="EZO561" s="578"/>
      <c r="EZP561" s="3"/>
      <c r="EZQ561" s="438"/>
      <c r="EZR561" s="3"/>
      <c r="EZS561" s="578"/>
      <c r="EZT561" s="3"/>
      <c r="EZU561" s="438"/>
      <c r="EZV561" s="3"/>
      <c r="EZW561" s="578"/>
      <c r="EZX561" s="3"/>
      <c r="EZY561" s="438"/>
      <c r="EZZ561" s="3"/>
      <c r="FAA561" s="578"/>
      <c r="FAB561" s="3"/>
      <c r="FAC561" s="438"/>
      <c r="FAD561" s="3"/>
      <c r="FAE561" s="578"/>
      <c r="FAF561" s="3"/>
      <c r="FAG561" s="438"/>
      <c r="FAH561" s="3"/>
      <c r="FAI561" s="578"/>
      <c r="FAJ561" s="3"/>
      <c r="FAK561" s="438"/>
      <c r="FAL561" s="3"/>
      <c r="FAM561" s="578"/>
      <c r="FAN561" s="3"/>
      <c r="FAO561" s="438"/>
      <c r="FAP561" s="3"/>
      <c r="FAQ561" s="578"/>
      <c r="FAR561" s="3"/>
      <c r="FAS561" s="438"/>
      <c r="FAT561" s="3"/>
      <c r="FAU561" s="578"/>
      <c r="FAV561" s="3"/>
      <c r="FAW561" s="438"/>
      <c r="FAX561" s="3"/>
      <c r="FAY561" s="578"/>
      <c r="FAZ561" s="3"/>
      <c r="FBA561" s="438"/>
      <c r="FBB561" s="3"/>
      <c r="FBC561" s="578"/>
      <c r="FBD561" s="3"/>
      <c r="FBE561" s="438"/>
      <c r="FBF561" s="3"/>
      <c r="FBG561" s="578"/>
      <c r="FBH561" s="3"/>
      <c r="FBI561" s="438"/>
      <c r="FBJ561" s="3"/>
      <c r="FBK561" s="578"/>
      <c r="FBL561" s="3"/>
      <c r="FBM561" s="438"/>
      <c r="FBN561" s="3"/>
      <c r="FBO561" s="578"/>
      <c r="FBP561" s="3"/>
      <c r="FBQ561" s="438"/>
      <c r="FBR561" s="3"/>
      <c r="FBS561" s="578"/>
      <c r="FBT561" s="3"/>
      <c r="FBU561" s="438"/>
      <c r="FBV561" s="3"/>
      <c r="FBW561" s="578"/>
      <c r="FBX561" s="3"/>
      <c r="FBY561" s="438"/>
      <c r="FBZ561" s="3"/>
      <c r="FCA561" s="578"/>
      <c r="FCB561" s="3"/>
      <c r="FCC561" s="438"/>
      <c r="FCD561" s="3"/>
      <c r="FCE561" s="578"/>
      <c r="FCF561" s="3"/>
      <c r="FCG561" s="438"/>
      <c r="FCH561" s="3"/>
      <c r="FCI561" s="578"/>
      <c r="FCJ561" s="3"/>
      <c r="FCK561" s="438"/>
      <c r="FCL561" s="3"/>
      <c r="FCM561" s="578"/>
      <c r="FCN561" s="3"/>
      <c r="FCO561" s="438"/>
      <c r="FCP561" s="3"/>
      <c r="FCQ561" s="578"/>
      <c r="FCR561" s="3"/>
      <c r="FCS561" s="438"/>
      <c r="FCT561" s="3"/>
      <c r="FCU561" s="578"/>
      <c r="FCV561" s="3"/>
      <c r="FCW561" s="438"/>
      <c r="FCX561" s="3"/>
      <c r="FCY561" s="578"/>
      <c r="FCZ561" s="3"/>
      <c r="FDA561" s="438"/>
      <c r="FDB561" s="3"/>
      <c r="FDC561" s="578"/>
      <c r="FDD561" s="3"/>
      <c r="FDE561" s="438"/>
      <c r="FDF561" s="3"/>
      <c r="FDG561" s="578"/>
      <c r="FDH561" s="3"/>
      <c r="FDI561" s="438"/>
      <c r="FDJ561" s="3"/>
      <c r="FDK561" s="578"/>
      <c r="FDL561" s="3"/>
      <c r="FDM561" s="438"/>
      <c r="FDN561" s="3"/>
      <c r="FDO561" s="578"/>
      <c r="FDP561" s="3"/>
      <c r="FDQ561" s="438"/>
      <c r="FDR561" s="3"/>
      <c r="FDS561" s="578"/>
      <c r="FDT561" s="3"/>
      <c r="FDU561" s="438"/>
      <c r="FDV561" s="3"/>
      <c r="FDW561" s="578"/>
      <c r="FDX561" s="3"/>
      <c r="FDY561" s="438"/>
      <c r="FDZ561" s="3"/>
      <c r="FEA561" s="578"/>
      <c r="FEB561" s="3"/>
      <c r="FEC561" s="438"/>
      <c r="FED561" s="3"/>
      <c r="FEE561" s="578"/>
      <c r="FEF561" s="3"/>
      <c r="FEG561" s="438"/>
      <c r="FEH561" s="3"/>
      <c r="FEI561" s="578"/>
      <c r="FEJ561" s="3"/>
      <c r="FEK561" s="438"/>
      <c r="FEL561" s="3"/>
      <c r="FEM561" s="578"/>
      <c r="FEN561" s="3"/>
      <c r="FEO561" s="438"/>
      <c r="FEP561" s="3"/>
      <c r="FEQ561" s="578"/>
      <c r="FER561" s="3"/>
      <c r="FES561" s="438"/>
      <c r="FET561" s="3"/>
      <c r="FEU561" s="578"/>
      <c r="FEV561" s="3"/>
      <c r="FEW561" s="438"/>
      <c r="FEX561" s="3"/>
      <c r="FEY561" s="578"/>
      <c r="FEZ561" s="3"/>
      <c r="FFA561" s="438"/>
      <c r="FFB561" s="3"/>
      <c r="FFC561" s="578"/>
      <c r="FFD561" s="3"/>
      <c r="FFE561" s="438"/>
      <c r="FFF561" s="3"/>
      <c r="FFG561" s="578"/>
      <c r="FFH561" s="3"/>
      <c r="FFI561" s="438"/>
      <c r="FFJ561" s="3"/>
      <c r="FFK561" s="578"/>
      <c r="FFL561" s="3"/>
      <c r="FFM561" s="438"/>
      <c r="FFN561" s="3"/>
      <c r="FFO561" s="578"/>
      <c r="FFP561" s="3"/>
      <c r="FFQ561" s="438"/>
      <c r="FFR561" s="3"/>
      <c r="FFS561" s="578"/>
      <c r="FFT561" s="3"/>
      <c r="FFU561" s="438"/>
      <c r="FFV561" s="3"/>
      <c r="FFW561" s="578"/>
      <c r="FFX561" s="3"/>
      <c r="FFY561" s="438"/>
      <c r="FFZ561" s="3"/>
      <c r="FGA561" s="578"/>
      <c r="FGB561" s="3"/>
      <c r="FGC561" s="438"/>
      <c r="FGD561" s="3"/>
      <c r="FGE561" s="578"/>
      <c r="FGF561" s="3"/>
      <c r="FGG561" s="438"/>
      <c r="FGH561" s="3"/>
      <c r="FGI561" s="578"/>
      <c r="FGJ561" s="3"/>
      <c r="FGK561" s="438"/>
      <c r="FGL561" s="3"/>
      <c r="FGM561" s="578"/>
      <c r="FGN561" s="3"/>
      <c r="FGO561" s="438"/>
      <c r="FGP561" s="3"/>
      <c r="FGQ561" s="578"/>
      <c r="FGR561" s="3"/>
      <c r="FGS561" s="438"/>
      <c r="FGT561" s="3"/>
      <c r="FGU561" s="578"/>
      <c r="FGV561" s="3"/>
      <c r="FGW561" s="438"/>
      <c r="FGX561" s="3"/>
      <c r="FGY561" s="578"/>
      <c r="FGZ561" s="3"/>
      <c r="FHA561" s="438"/>
      <c r="FHB561" s="3"/>
      <c r="FHC561" s="578"/>
      <c r="FHD561" s="3"/>
      <c r="FHE561" s="438"/>
      <c r="FHF561" s="3"/>
      <c r="FHG561" s="578"/>
      <c r="FHH561" s="3"/>
      <c r="FHI561" s="438"/>
      <c r="FHJ561" s="3"/>
      <c r="FHK561" s="578"/>
      <c r="FHL561" s="3"/>
      <c r="FHM561" s="438"/>
      <c r="FHN561" s="3"/>
      <c r="FHO561" s="578"/>
      <c r="FHP561" s="3"/>
      <c r="FHQ561" s="438"/>
      <c r="FHR561" s="3"/>
      <c r="FHS561" s="578"/>
      <c r="FHT561" s="3"/>
      <c r="FHU561" s="438"/>
      <c r="FHV561" s="3"/>
      <c r="FHW561" s="578"/>
      <c r="FHX561" s="3"/>
      <c r="FHY561" s="438"/>
      <c r="FHZ561" s="3"/>
      <c r="FIA561" s="578"/>
      <c r="FIB561" s="3"/>
      <c r="FIC561" s="438"/>
      <c r="FID561" s="3"/>
      <c r="FIE561" s="578"/>
      <c r="FIF561" s="3"/>
      <c r="FIG561" s="438"/>
      <c r="FIH561" s="3"/>
      <c r="FII561" s="578"/>
      <c r="FIJ561" s="3"/>
      <c r="FIK561" s="438"/>
      <c r="FIL561" s="3"/>
      <c r="FIM561" s="578"/>
      <c r="FIN561" s="3"/>
      <c r="FIO561" s="438"/>
      <c r="FIP561" s="3"/>
      <c r="FIQ561" s="578"/>
      <c r="FIR561" s="3"/>
      <c r="FIS561" s="438"/>
      <c r="FIT561" s="3"/>
      <c r="FIU561" s="578"/>
      <c r="FIV561" s="3"/>
      <c r="FIW561" s="438"/>
      <c r="FIX561" s="3"/>
      <c r="FIY561" s="578"/>
      <c r="FIZ561" s="3"/>
      <c r="FJA561" s="438"/>
      <c r="FJB561" s="3"/>
      <c r="FJC561" s="578"/>
      <c r="FJD561" s="3"/>
      <c r="FJE561" s="438"/>
      <c r="FJF561" s="3"/>
      <c r="FJG561" s="578"/>
      <c r="FJH561" s="3"/>
      <c r="FJI561" s="438"/>
      <c r="FJJ561" s="3"/>
      <c r="FJK561" s="578"/>
      <c r="FJL561" s="3"/>
      <c r="FJM561" s="438"/>
      <c r="FJN561" s="3"/>
      <c r="FJO561" s="578"/>
      <c r="FJP561" s="3"/>
      <c r="FJQ561" s="438"/>
      <c r="FJR561" s="3"/>
      <c r="FJS561" s="578"/>
      <c r="FJT561" s="3"/>
      <c r="FJU561" s="438"/>
      <c r="FJV561" s="3"/>
      <c r="FJW561" s="578"/>
      <c r="FJX561" s="3"/>
      <c r="FJY561" s="438"/>
      <c r="FJZ561" s="3"/>
      <c r="FKA561" s="578"/>
      <c r="FKB561" s="3"/>
      <c r="FKC561" s="438"/>
      <c r="FKD561" s="3"/>
      <c r="FKE561" s="578"/>
      <c r="FKF561" s="3"/>
      <c r="FKG561" s="438"/>
      <c r="FKH561" s="3"/>
      <c r="FKI561" s="578"/>
      <c r="FKJ561" s="3"/>
      <c r="FKK561" s="438"/>
      <c r="FKL561" s="3"/>
      <c r="FKM561" s="578"/>
      <c r="FKN561" s="3"/>
      <c r="FKO561" s="438"/>
      <c r="FKP561" s="3"/>
      <c r="FKQ561" s="578"/>
      <c r="FKR561" s="3"/>
      <c r="FKS561" s="438"/>
      <c r="FKT561" s="3"/>
      <c r="FKU561" s="578"/>
      <c r="FKV561" s="3"/>
      <c r="FKW561" s="438"/>
      <c r="FKX561" s="3"/>
      <c r="FKY561" s="578"/>
      <c r="FKZ561" s="3"/>
      <c r="FLA561" s="438"/>
      <c r="FLB561" s="3"/>
      <c r="FLC561" s="578"/>
      <c r="FLD561" s="3"/>
      <c r="FLE561" s="438"/>
      <c r="FLF561" s="3"/>
      <c r="FLG561" s="578"/>
      <c r="FLH561" s="3"/>
      <c r="FLI561" s="438"/>
      <c r="FLJ561" s="3"/>
      <c r="FLK561" s="578"/>
      <c r="FLL561" s="3"/>
      <c r="FLM561" s="438"/>
      <c r="FLN561" s="3"/>
      <c r="FLO561" s="578"/>
      <c r="FLP561" s="3"/>
      <c r="FLQ561" s="438"/>
      <c r="FLR561" s="3"/>
      <c r="FLS561" s="578"/>
      <c r="FLT561" s="3"/>
      <c r="FLU561" s="438"/>
      <c r="FLV561" s="3"/>
      <c r="FLW561" s="578"/>
      <c r="FLX561" s="3"/>
      <c r="FLY561" s="438"/>
      <c r="FLZ561" s="3"/>
      <c r="FMA561" s="578"/>
      <c r="FMB561" s="3"/>
      <c r="FMC561" s="438"/>
      <c r="FMD561" s="3"/>
      <c r="FME561" s="578"/>
      <c r="FMF561" s="3"/>
      <c r="FMG561" s="438"/>
      <c r="FMH561" s="3"/>
      <c r="FMI561" s="578"/>
      <c r="FMJ561" s="3"/>
      <c r="FMK561" s="438"/>
      <c r="FML561" s="3"/>
      <c r="FMM561" s="578"/>
      <c r="FMN561" s="3"/>
      <c r="FMO561" s="438"/>
      <c r="FMP561" s="3"/>
      <c r="FMQ561" s="578"/>
      <c r="FMR561" s="3"/>
      <c r="FMS561" s="438"/>
      <c r="FMT561" s="3"/>
      <c r="FMU561" s="578"/>
      <c r="FMV561" s="3"/>
      <c r="FMW561" s="438"/>
      <c r="FMX561" s="3"/>
      <c r="FMY561" s="578"/>
      <c r="FMZ561" s="3"/>
      <c r="FNA561" s="438"/>
      <c r="FNB561" s="3"/>
      <c r="FNC561" s="578"/>
      <c r="FND561" s="3"/>
      <c r="FNE561" s="438"/>
      <c r="FNF561" s="3"/>
      <c r="FNG561" s="578"/>
      <c r="FNH561" s="3"/>
      <c r="FNI561" s="438"/>
      <c r="FNJ561" s="3"/>
      <c r="FNK561" s="578"/>
      <c r="FNL561" s="3"/>
      <c r="FNM561" s="438"/>
      <c r="FNN561" s="3"/>
      <c r="FNO561" s="578"/>
      <c r="FNP561" s="3"/>
      <c r="FNQ561" s="438"/>
      <c r="FNR561" s="3"/>
      <c r="FNS561" s="578"/>
      <c r="FNT561" s="3"/>
      <c r="FNU561" s="438"/>
      <c r="FNV561" s="3"/>
      <c r="FNW561" s="578"/>
      <c r="FNX561" s="3"/>
      <c r="FNY561" s="438"/>
      <c r="FNZ561" s="3"/>
      <c r="FOA561" s="578"/>
      <c r="FOB561" s="3"/>
      <c r="FOC561" s="438"/>
      <c r="FOD561" s="3"/>
      <c r="FOE561" s="578"/>
      <c r="FOF561" s="3"/>
      <c r="FOG561" s="438"/>
      <c r="FOH561" s="3"/>
      <c r="FOI561" s="578"/>
      <c r="FOJ561" s="3"/>
      <c r="FOK561" s="438"/>
      <c r="FOL561" s="3"/>
      <c r="FOM561" s="578"/>
      <c r="FON561" s="3"/>
      <c r="FOO561" s="438"/>
      <c r="FOP561" s="3"/>
      <c r="FOQ561" s="578"/>
      <c r="FOR561" s="3"/>
      <c r="FOS561" s="438"/>
      <c r="FOT561" s="3"/>
      <c r="FOU561" s="578"/>
      <c r="FOV561" s="3"/>
      <c r="FOW561" s="438"/>
      <c r="FOX561" s="3"/>
      <c r="FOY561" s="578"/>
      <c r="FOZ561" s="3"/>
      <c r="FPA561" s="438"/>
      <c r="FPB561" s="3"/>
      <c r="FPC561" s="578"/>
      <c r="FPD561" s="3"/>
      <c r="FPE561" s="438"/>
      <c r="FPF561" s="3"/>
      <c r="FPG561" s="578"/>
      <c r="FPH561" s="3"/>
      <c r="FPI561" s="438"/>
      <c r="FPJ561" s="3"/>
      <c r="FPK561" s="578"/>
      <c r="FPL561" s="3"/>
      <c r="FPM561" s="438"/>
      <c r="FPN561" s="3"/>
      <c r="FPO561" s="578"/>
      <c r="FPP561" s="3"/>
      <c r="FPQ561" s="438"/>
      <c r="FPR561" s="3"/>
      <c r="FPS561" s="578"/>
      <c r="FPT561" s="3"/>
      <c r="FPU561" s="438"/>
      <c r="FPV561" s="3"/>
      <c r="FPW561" s="578"/>
      <c r="FPX561" s="3"/>
      <c r="FPY561" s="438"/>
      <c r="FPZ561" s="3"/>
      <c r="FQA561" s="578"/>
      <c r="FQB561" s="3"/>
      <c r="FQC561" s="438"/>
      <c r="FQD561" s="3"/>
      <c r="FQE561" s="578"/>
      <c r="FQF561" s="3"/>
      <c r="FQG561" s="438"/>
      <c r="FQH561" s="3"/>
      <c r="FQI561" s="578"/>
      <c r="FQJ561" s="3"/>
      <c r="FQK561" s="438"/>
      <c r="FQL561" s="3"/>
      <c r="FQM561" s="578"/>
      <c r="FQN561" s="3"/>
      <c r="FQO561" s="438"/>
      <c r="FQP561" s="3"/>
      <c r="FQQ561" s="578"/>
      <c r="FQR561" s="3"/>
      <c r="FQS561" s="438"/>
      <c r="FQT561" s="3"/>
      <c r="FQU561" s="578"/>
      <c r="FQV561" s="3"/>
      <c r="FQW561" s="438"/>
      <c r="FQX561" s="3"/>
      <c r="FQY561" s="578"/>
      <c r="FQZ561" s="3"/>
      <c r="FRA561" s="438"/>
      <c r="FRB561" s="3"/>
      <c r="FRC561" s="578"/>
      <c r="FRD561" s="3"/>
      <c r="FRE561" s="438"/>
      <c r="FRF561" s="3"/>
      <c r="FRG561" s="578"/>
      <c r="FRH561" s="3"/>
      <c r="FRI561" s="438"/>
      <c r="FRJ561" s="3"/>
      <c r="FRK561" s="578"/>
      <c r="FRL561" s="3"/>
      <c r="FRM561" s="438"/>
      <c r="FRN561" s="3"/>
      <c r="FRO561" s="578"/>
      <c r="FRP561" s="3"/>
      <c r="FRQ561" s="438"/>
      <c r="FRR561" s="3"/>
      <c r="FRS561" s="578"/>
      <c r="FRT561" s="3"/>
      <c r="FRU561" s="438"/>
      <c r="FRV561" s="3"/>
      <c r="FRW561" s="578"/>
      <c r="FRX561" s="3"/>
      <c r="FRY561" s="438"/>
      <c r="FRZ561" s="3"/>
      <c r="FSA561" s="578"/>
      <c r="FSB561" s="3"/>
      <c r="FSC561" s="438"/>
      <c r="FSD561" s="3"/>
      <c r="FSE561" s="578"/>
      <c r="FSF561" s="3"/>
      <c r="FSG561" s="438"/>
      <c r="FSH561" s="3"/>
      <c r="FSI561" s="578"/>
      <c r="FSJ561" s="3"/>
      <c r="FSK561" s="438"/>
      <c r="FSL561" s="3"/>
      <c r="FSM561" s="578"/>
      <c r="FSN561" s="3"/>
      <c r="FSO561" s="438"/>
      <c r="FSP561" s="3"/>
      <c r="FSQ561" s="578"/>
      <c r="FSR561" s="3"/>
      <c r="FSS561" s="438"/>
      <c r="FST561" s="3"/>
      <c r="FSU561" s="578"/>
      <c r="FSV561" s="3"/>
      <c r="FSW561" s="438"/>
      <c r="FSX561" s="3"/>
      <c r="FSY561" s="578"/>
      <c r="FSZ561" s="3"/>
      <c r="FTA561" s="438"/>
      <c r="FTB561" s="3"/>
      <c r="FTC561" s="578"/>
      <c r="FTD561" s="3"/>
      <c r="FTE561" s="438"/>
      <c r="FTF561" s="3"/>
      <c r="FTG561" s="578"/>
      <c r="FTH561" s="3"/>
      <c r="FTI561" s="438"/>
      <c r="FTJ561" s="3"/>
      <c r="FTK561" s="578"/>
      <c r="FTL561" s="3"/>
      <c r="FTM561" s="438"/>
      <c r="FTN561" s="3"/>
      <c r="FTO561" s="578"/>
      <c r="FTP561" s="3"/>
      <c r="FTQ561" s="438"/>
      <c r="FTR561" s="3"/>
      <c r="FTS561" s="578"/>
      <c r="FTT561" s="3"/>
      <c r="FTU561" s="438"/>
      <c r="FTV561" s="3"/>
      <c r="FTW561" s="578"/>
      <c r="FTX561" s="3"/>
      <c r="FTY561" s="438"/>
      <c r="FTZ561" s="3"/>
      <c r="FUA561" s="578"/>
      <c r="FUB561" s="3"/>
      <c r="FUC561" s="438"/>
      <c r="FUD561" s="3"/>
      <c r="FUE561" s="578"/>
      <c r="FUF561" s="3"/>
      <c r="FUG561" s="438"/>
      <c r="FUH561" s="3"/>
      <c r="FUI561" s="578"/>
      <c r="FUJ561" s="3"/>
      <c r="FUK561" s="438"/>
      <c r="FUL561" s="3"/>
      <c r="FUM561" s="578"/>
      <c r="FUN561" s="3"/>
      <c r="FUO561" s="438"/>
      <c r="FUP561" s="3"/>
      <c r="FUQ561" s="578"/>
      <c r="FUR561" s="3"/>
      <c r="FUS561" s="438"/>
      <c r="FUT561" s="3"/>
      <c r="FUU561" s="578"/>
      <c r="FUV561" s="3"/>
      <c r="FUW561" s="438"/>
      <c r="FUX561" s="3"/>
      <c r="FUY561" s="578"/>
      <c r="FUZ561" s="3"/>
      <c r="FVA561" s="438"/>
      <c r="FVB561" s="3"/>
      <c r="FVC561" s="578"/>
      <c r="FVD561" s="3"/>
      <c r="FVE561" s="438"/>
      <c r="FVF561" s="3"/>
      <c r="FVG561" s="578"/>
      <c r="FVH561" s="3"/>
      <c r="FVI561" s="438"/>
      <c r="FVJ561" s="3"/>
      <c r="FVK561" s="578"/>
      <c r="FVL561" s="3"/>
      <c r="FVM561" s="438"/>
      <c r="FVN561" s="3"/>
      <c r="FVO561" s="578"/>
      <c r="FVP561" s="3"/>
      <c r="FVQ561" s="438"/>
      <c r="FVR561" s="3"/>
      <c r="FVS561" s="578"/>
      <c r="FVT561" s="3"/>
      <c r="FVU561" s="438"/>
      <c r="FVV561" s="3"/>
      <c r="FVW561" s="578"/>
      <c r="FVX561" s="3"/>
      <c r="FVY561" s="438"/>
      <c r="FVZ561" s="3"/>
      <c r="FWA561" s="578"/>
      <c r="FWB561" s="3"/>
      <c r="FWC561" s="438"/>
      <c r="FWD561" s="3"/>
      <c r="FWE561" s="578"/>
      <c r="FWF561" s="3"/>
      <c r="FWG561" s="438"/>
      <c r="FWH561" s="3"/>
      <c r="FWI561" s="578"/>
      <c r="FWJ561" s="3"/>
      <c r="FWK561" s="438"/>
      <c r="FWL561" s="3"/>
      <c r="FWM561" s="578"/>
      <c r="FWN561" s="3"/>
      <c r="FWO561" s="438"/>
      <c r="FWP561" s="3"/>
      <c r="FWQ561" s="578"/>
      <c r="FWR561" s="3"/>
      <c r="FWS561" s="438"/>
      <c r="FWT561" s="3"/>
      <c r="FWU561" s="578"/>
      <c r="FWV561" s="3"/>
      <c r="FWW561" s="438"/>
      <c r="FWX561" s="3"/>
      <c r="FWY561" s="578"/>
      <c r="FWZ561" s="3"/>
      <c r="FXA561" s="438"/>
      <c r="FXB561" s="3"/>
      <c r="FXC561" s="578"/>
      <c r="FXD561" s="3"/>
      <c r="FXE561" s="438"/>
      <c r="FXF561" s="3"/>
      <c r="FXG561" s="578"/>
      <c r="FXH561" s="3"/>
      <c r="FXI561" s="438"/>
      <c r="FXJ561" s="3"/>
      <c r="FXK561" s="578"/>
      <c r="FXL561" s="3"/>
      <c r="FXM561" s="438"/>
      <c r="FXN561" s="3"/>
      <c r="FXO561" s="578"/>
      <c r="FXP561" s="3"/>
      <c r="FXQ561" s="438"/>
      <c r="FXR561" s="3"/>
      <c r="FXS561" s="578"/>
      <c r="FXT561" s="3"/>
      <c r="FXU561" s="438"/>
      <c r="FXV561" s="3"/>
      <c r="FXW561" s="578"/>
      <c r="FXX561" s="3"/>
      <c r="FXY561" s="438"/>
      <c r="FXZ561" s="3"/>
      <c r="FYA561" s="578"/>
      <c r="FYB561" s="3"/>
      <c r="FYC561" s="438"/>
      <c r="FYD561" s="3"/>
      <c r="FYE561" s="578"/>
      <c r="FYF561" s="3"/>
      <c r="FYG561" s="438"/>
      <c r="FYH561" s="3"/>
      <c r="FYI561" s="578"/>
      <c r="FYJ561" s="3"/>
      <c r="FYK561" s="438"/>
      <c r="FYL561" s="3"/>
      <c r="FYM561" s="578"/>
      <c r="FYN561" s="3"/>
      <c r="FYO561" s="438"/>
      <c r="FYP561" s="3"/>
      <c r="FYQ561" s="578"/>
      <c r="FYR561" s="3"/>
      <c r="FYS561" s="438"/>
      <c r="FYT561" s="3"/>
      <c r="FYU561" s="578"/>
      <c r="FYV561" s="3"/>
      <c r="FYW561" s="438"/>
      <c r="FYX561" s="3"/>
      <c r="FYY561" s="578"/>
      <c r="FYZ561" s="3"/>
      <c r="FZA561" s="438"/>
      <c r="FZB561" s="3"/>
      <c r="FZC561" s="578"/>
      <c r="FZD561" s="3"/>
      <c r="FZE561" s="438"/>
      <c r="FZF561" s="3"/>
      <c r="FZG561" s="578"/>
      <c r="FZH561" s="3"/>
      <c r="FZI561" s="438"/>
      <c r="FZJ561" s="3"/>
      <c r="FZK561" s="578"/>
      <c r="FZL561" s="3"/>
      <c r="FZM561" s="438"/>
      <c r="FZN561" s="3"/>
      <c r="FZO561" s="578"/>
      <c r="FZP561" s="3"/>
      <c r="FZQ561" s="438"/>
      <c r="FZR561" s="3"/>
      <c r="FZS561" s="578"/>
      <c r="FZT561" s="3"/>
      <c r="FZU561" s="438"/>
      <c r="FZV561" s="3"/>
      <c r="FZW561" s="578"/>
      <c r="FZX561" s="3"/>
      <c r="FZY561" s="438"/>
      <c r="FZZ561" s="3"/>
      <c r="GAA561" s="578"/>
      <c r="GAB561" s="3"/>
      <c r="GAC561" s="438"/>
      <c r="GAD561" s="3"/>
      <c r="GAE561" s="578"/>
      <c r="GAF561" s="3"/>
      <c r="GAG561" s="438"/>
      <c r="GAH561" s="3"/>
      <c r="GAI561" s="578"/>
      <c r="GAJ561" s="3"/>
      <c r="GAK561" s="438"/>
      <c r="GAL561" s="3"/>
      <c r="GAM561" s="578"/>
      <c r="GAN561" s="3"/>
      <c r="GAO561" s="438"/>
      <c r="GAP561" s="3"/>
      <c r="GAQ561" s="578"/>
      <c r="GAR561" s="3"/>
      <c r="GAS561" s="438"/>
      <c r="GAT561" s="3"/>
      <c r="GAU561" s="578"/>
      <c r="GAV561" s="3"/>
      <c r="GAW561" s="438"/>
      <c r="GAX561" s="3"/>
      <c r="GAY561" s="578"/>
      <c r="GAZ561" s="3"/>
      <c r="GBA561" s="438"/>
      <c r="GBB561" s="3"/>
      <c r="GBC561" s="578"/>
      <c r="GBD561" s="3"/>
      <c r="GBE561" s="438"/>
      <c r="GBF561" s="3"/>
      <c r="GBG561" s="578"/>
      <c r="GBH561" s="3"/>
      <c r="GBI561" s="438"/>
      <c r="GBJ561" s="3"/>
      <c r="GBK561" s="578"/>
      <c r="GBL561" s="3"/>
      <c r="GBM561" s="438"/>
      <c r="GBN561" s="3"/>
      <c r="GBO561" s="578"/>
      <c r="GBP561" s="3"/>
      <c r="GBQ561" s="438"/>
      <c r="GBR561" s="3"/>
      <c r="GBS561" s="578"/>
      <c r="GBT561" s="3"/>
      <c r="GBU561" s="438"/>
      <c r="GBV561" s="3"/>
      <c r="GBW561" s="578"/>
      <c r="GBX561" s="3"/>
      <c r="GBY561" s="438"/>
      <c r="GBZ561" s="3"/>
      <c r="GCA561" s="578"/>
      <c r="GCB561" s="3"/>
      <c r="GCC561" s="438"/>
      <c r="GCD561" s="3"/>
      <c r="GCE561" s="578"/>
      <c r="GCF561" s="3"/>
      <c r="GCG561" s="438"/>
      <c r="GCH561" s="3"/>
      <c r="GCI561" s="578"/>
      <c r="GCJ561" s="3"/>
      <c r="GCK561" s="438"/>
      <c r="GCL561" s="3"/>
      <c r="GCM561" s="578"/>
      <c r="GCN561" s="3"/>
      <c r="GCO561" s="438"/>
      <c r="GCP561" s="3"/>
      <c r="GCQ561" s="578"/>
      <c r="GCR561" s="3"/>
      <c r="GCS561" s="438"/>
      <c r="GCT561" s="3"/>
      <c r="GCU561" s="578"/>
      <c r="GCV561" s="3"/>
      <c r="GCW561" s="438"/>
      <c r="GCX561" s="3"/>
      <c r="GCY561" s="578"/>
      <c r="GCZ561" s="3"/>
      <c r="GDA561" s="438"/>
      <c r="GDB561" s="3"/>
      <c r="GDC561" s="578"/>
      <c r="GDD561" s="3"/>
      <c r="GDE561" s="438"/>
      <c r="GDF561" s="3"/>
      <c r="GDG561" s="578"/>
      <c r="GDH561" s="3"/>
      <c r="GDI561" s="438"/>
      <c r="GDJ561" s="3"/>
      <c r="GDK561" s="578"/>
      <c r="GDL561" s="3"/>
      <c r="GDM561" s="438"/>
      <c r="GDN561" s="3"/>
      <c r="GDO561" s="578"/>
      <c r="GDP561" s="3"/>
      <c r="GDQ561" s="438"/>
      <c r="GDR561" s="3"/>
      <c r="GDS561" s="578"/>
      <c r="GDT561" s="3"/>
      <c r="GDU561" s="438"/>
      <c r="GDV561" s="3"/>
      <c r="GDW561" s="578"/>
      <c r="GDX561" s="3"/>
      <c r="GDY561" s="438"/>
      <c r="GDZ561" s="3"/>
      <c r="GEA561" s="578"/>
      <c r="GEB561" s="3"/>
      <c r="GEC561" s="438"/>
      <c r="GED561" s="3"/>
      <c r="GEE561" s="578"/>
      <c r="GEF561" s="3"/>
      <c r="GEG561" s="438"/>
      <c r="GEH561" s="3"/>
      <c r="GEI561" s="578"/>
      <c r="GEJ561" s="3"/>
      <c r="GEK561" s="438"/>
      <c r="GEL561" s="3"/>
      <c r="GEM561" s="578"/>
      <c r="GEN561" s="3"/>
      <c r="GEO561" s="438"/>
      <c r="GEP561" s="3"/>
      <c r="GEQ561" s="578"/>
      <c r="GER561" s="3"/>
      <c r="GES561" s="438"/>
      <c r="GET561" s="3"/>
      <c r="GEU561" s="578"/>
      <c r="GEV561" s="3"/>
      <c r="GEW561" s="438"/>
      <c r="GEX561" s="3"/>
      <c r="GEY561" s="578"/>
      <c r="GEZ561" s="3"/>
      <c r="GFA561" s="438"/>
      <c r="GFB561" s="3"/>
      <c r="GFC561" s="578"/>
      <c r="GFD561" s="3"/>
      <c r="GFE561" s="438"/>
      <c r="GFF561" s="3"/>
      <c r="GFG561" s="578"/>
      <c r="GFH561" s="3"/>
      <c r="GFI561" s="438"/>
      <c r="GFJ561" s="3"/>
      <c r="GFK561" s="578"/>
      <c r="GFL561" s="3"/>
      <c r="GFM561" s="438"/>
      <c r="GFN561" s="3"/>
      <c r="GFO561" s="578"/>
      <c r="GFP561" s="3"/>
      <c r="GFQ561" s="438"/>
      <c r="GFR561" s="3"/>
      <c r="GFS561" s="578"/>
      <c r="GFT561" s="3"/>
      <c r="GFU561" s="438"/>
      <c r="GFV561" s="3"/>
      <c r="GFW561" s="578"/>
      <c r="GFX561" s="3"/>
      <c r="GFY561" s="438"/>
      <c r="GFZ561" s="3"/>
      <c r="GGA561" s="578"/>
      <c r="GGB561" s="3"/>
      <c r="GGC561" s="438"/>
      <c r="GGD561" s="3"/>
      <c r="GGE561" s="578"/>
      <c r="GGF561" s="3"/>
      <c r="GGG561" s="438"/>
      <c r="GGH561" s="3"/>
      <c r="GGI561" s="578"/>
      <c r="GGJ561" s="3"/>
      <c r="GGK561" s="438"/>
      <c r="GGL561" s="3"/>
      <c r="GGM561" s="578"/>
      <c r="GGN561" s="3"/>
      <c r="GGO561" s="438"/>
      <c r="GGP561" s="3"/>
      <c r="GGQ561" s="578"/>
      <c r="GGR561" s="3"/>
      <c r="GGS561" s="438"/>
      <c r="GGT561" s="3"/>
      <c r="GGU561" s="578"/>
      <c r="GGV561" s="3"/>
      <c r="GGW561" s="438"/>
      <c r="GGX561" s="3"/>
      <c r="GGY561" s="578"/>
      <c r="GGZ561" s="3"/>
      <c r="GHA561" s="438"/>
      <c r="GHB561" s="3"/>
      <c r="GHC561" s="578"/>
      <c r="GHD561" s="3"/>
      <c r="GHE561" s="438"/>
      <c r="GHF561" s="3"/>
      <c r="GHG561" s="578"/>
      <c r="GHH561" s="3"/>
      <c r="GHI561" s="438"/>
      <c r="GHJ561" s="3"/>
      <c r="GHK561" s="578"/>
      <c r="GHL561" s="3"/>
      <c r="GHM561" s="438"/>
      <c r="GHN561" s="3"/>
      <c r="GHO561" s="578"/>
      <c r="GHP561" s="3"/>
      <c r="GHQ561" s="438"/>
      <c r="GHR561" s="3"/>
      <c r="GHS561" s="578"/>
      <c r="GHT561" s="3"/>
      <c r="GHU561" s="438"/>
      <c r="GHV561" s="3"/>
      <c r="GHW561" s="578"/>
      <c r="GHX561" s="3"/>
      <c r="GHY561" s="438"/>
      <c r="GHZ561" s="3"/>
      <c r="GIA561" s="578"/>
      <c r="GIB561" s="3"/>
      <c r="GIC561" s="438"/>
      <c r="GID561" s="3"/>
      <c r="GIE561" s="578"/>
      <c r="GIF561" s="3"/>
      <c r="GIG561" s="438"/>
      <c r="GIH561" s="3"/>
      <c r="GII561" s="578"/>
      <c r="GIJ561" s="3"/>
      <c r="GIK561" s="438"/>
      <c r="GIL561" s="3"/>
      <c r="GIM561" s="578"/>
      <c r="GIN561" s="3"/>
      <c r="GIO561" s="438"/>
      <c r="GIP561" s="3"/>
      <c r="GIQ561" s="578"/>
      <c r="GIR561" s="3"/>
      <c r="GIS561" s="438"/>
      <c r="GIT561" s="3"/>
      <c r="GIU561" s="578"/>
      <c r="GIV561" s="3"/>
      <c r="GIW561" s="438"/>
      <c r="GIX561" s="3"/>
      <c r="GIY561" s="578"/>
      <c r="GIZ561" s="3"/>
      <c r="GJA561" s="438"/>
      <c r="GJB561" s="3"/>
      <c r="GJC561" s="578"/>
      <c r="GJD561" s="3"/>
      <c r="GJE561" s="438"/>
      <c r="GJF561" s="3"/>
      <c r="GJG561" s="578"/>
      <c r="GJH561" s="3"/>
      <c r="GJI561" s="438"/>
      <c r="GJJ561" s="3"/>
      <c r="GJK561" s="578"/>
      <c r="GJL561" s="3"/>
      <c r="GJM561" s="438"/>
      <c r="GJN561" s="3"/>
      <c r="GJO561" s="578"/>
      <c r="GJP561" s="3"/>
      <c r="GJQ561" s="438"/>
      <c r="GJR561" s="3"/>
      <c r="GJS561" s="578"/>
      <c r="GJT561" s="3"/>
      <c r="GJU561" s="438"/>
      <c r="GJV561" s="3"/>
      <c r="GJW561" s="578"/>
      <c r="GJX561" s="3"/>
      <c r="GJY561" s="438"/>
      <c r="GJZ561" s="3"/>
      <c r="GKA561" s="578"/>
      <c r="GKB561" s="3"/>
      <c r="GKC561" s="438"/>
      <c r="GKD561" s="3"/>
      <c r="GKE561" s="578"/>
      <c r="GKF561" s="3"/>
      <c r="GKG561" s="438"/>
      <c r="GKH561" s="3"/>
      <c r="GKI561" s="578"/>
      <c r="GKJ561" s="3"/>
      <c r="GKK561" s="438"/>
      <c r="GKL561" s="3"/>
      <c r="GKM561" s="578"/>
      <c r="GKN561" s="3"/>
      <c r="GKO561" s="438"/>
      <c r="GKP561" s="3"/>
      <c r="GKQ561" s="578"/>
      <c r="GKR561" s="3"/>
      <c r="GKS561" s="438"/>
      <c r="GKT561" s="3"/>
      <c r="GKU561" s="578"/>
      <c r="GKV561" s="3"/>
      <c r="GKW561" s="438"/>
      <c r="GKX561" s="3"/>
      <c r="GKY561" s="578"/>
      <c r="GKZ561" s="3"/>
      <c r="GLA561" s="438"/>
      <c r="GLB561" s="3"/>
      <c r="GLC561" s="578"/>
      <c r="GLD561" s="3"/>
      <c r="GLE561" s="438"/>
      <c r="GLF561" s="3"/>
      <c r="GLG561" s="578"/>
      <c r="GLH561" s="3"/>
      <c r="GLI561" s="438"/>
      <c r="GLJ561" s="3"/>
      <c r="GLK561" s="578"/>
      <c r="GLL561" s="3"/>
      <c r="GLM561" s="438"/>
      <c r="GLN561" s="3"/>
      <c r="GLO561" s="578"/>
      <c r="GLP561" s="3"/>
      <c r="GLQ561" s="438"/>
      <c r="GLR561" s="3"/>
      <c r="GLS561" s="578"/>
      <c r="GLT561" s="3"/>
      <c r="GLU561" s="438"/>
      <c r="GLV561" s="3"/>
      <c r="GLW561" s="578"/>
      <c r="GLX561" s="3"/>
      <c r="GLY561" s="438"/>
      <c r="GLZ561" s="3"/>
      <c r="GMA561" s="578"/>
      <c r="GMB561" s="3"/>
      <c r="GMC561" s="438"/>
      <c r="GMD561" s="3"/>
      <c r="GME561" s="578"/>
      <c r="GMF561" s="3"/>
      <c r="GMG561" s="438"/>
      <c r="GMH561" s="3"/>
      <c r="GMI561" s="578"/>
      <c r="GMJ561" s="3"/>
      <c r="GMK561" s="438"/>
      <c r="GML561" s="3"/>
      <c r="GMM561" s="578"/>
      <c r="GMN561" s="3"/>
      <c r="GMO561" s="438"/>
      <c r="GMP561" s="3"/>
      <c r="GMQ561" s="578"/>
      <c r="GMR561" s="3"/>
      <c r="GMS561" s="438"/>
      <c r="GMT561" s="3"/>
      <c r="GMU561" s="578"/>
      <c r="GMV561" s="3"/>
      <c r="GMW561" s="438"/>
      <c r="GMX561" s="3"/>
      <c r="GMY561" s="578"/>
      <c r="GMZ561" s="3"/>
      <c r="GNA561" s="438"/>
      <c r="GNB561" s="3"/>
      <c r="GNC561" s="578"/>
      <c r="GND561" s="3"/>
      <c r="GNE561" s="438"/>
      <c r="GNF561" s="3"/>
      <c r="GNG561" s="578"/>
      <c r="GNH561" s="3"/>
      <c r="GNI561" s="438"/>
      <c r="GNJ561" s="3"/>
      <c r="GNK561" s="578"/>
      <c r="GNL561" s="3"/>
      <c r="GNM561" s="438"/>
      <c r="GNN561" s="3"/>
      <c r="GNO561" s="578"/>
      <c r="GNP561" s="3"/>
      <c r="GNQ561" s="438"/>
      <c r="GNR561" s="3"/>
      <c r="GNS561" s="578"/>
      <c r="GNT561" s="3"/>
      <c r="GNU561" s="438"/>
      <c r="GNV561" s="3"/>
      <c r="GNW561" s="578"/>
      <c r="GNX561" s="3"/>
      <c r="GNY561" s="438"/>
      <c r="GNZ561" s="3"/>
      <c r="GOA561" s="578"/>
      <c r="GOB561" s="3"/>
      <c r="GOC561" s="438"/>
      <c r="GOD561" s="3"/>
      <c r="GOE561" s="578"/>
      <c r="GOF561" s="3"/>
      <c r="GOG561" s="438"/>
      <c r="GOH561" s="3"/>
      <c r="GOI561" s="578"/>
      <c r="GOJ561" s="3"/>
      <c r="GOK561" s="438"/>
      <c r="GOL561" s="3"/>
      <c r="GOM561" s="578"/>
      <c r="GON561" s="3"/>
      <c r="GOO561" s="438"/>
      <c r="GOP561" s="3"/>
      <c r="GOQ561" s="578"/>
      <c r="GOR561" s="3"/>
      <c r="GOS561" s="438"/>
      <c r="GOT561" s="3"/>
      <c r="GOU561" s="578"/>
      <c r="GOV561" s="3"/>
      <c r="GOW561" s="438"/>
      <c r="GOX561" s="3"/>
      <c r="GOY561" s="578"/>
      <c r="GOZ561" s="3"/>
      <c r="GPA561" s="438"/>
      <c r="GPB561" s="3"/>
      <c r="GPC561" s="578"/>
      <c r="GPD561" s="3"/>
      <c r="GPE561" s="438"/>
      <c r="GPF561" s="3"/>
      <c r="GPG561" s="578"/>
      <c r="GPH561" s="3"/>
      <c r="GPI561" s="438"/>
      <c r="GPJ561" s="3"/>
      <c r="GPK561" s="578"/>
      <c r="GPL561" s="3"/>
      <c r="GPM561" s="438"/>
      <c r="GPN561" s="3"/>
      <c r="GPO561" s="578"/>
      <c r="GPP561" s="3"/>
      <c r="GPQ561" s="438"/>
      <c r="GPR561" s="3"/>
      <c r="GPS561" s="578"/>
      <c r="GPT561" s="3"/>
      <c r="GPU561" s="438"/>
      <c r="GPV561" s="3"/>
      <c r="GPW561" s="578"/>
      <c r="GPX561" s="3"/>
      <c r="GPY561" s="438"/>
      <c r="GPZ561" s="3"/>
      <c r="GQA561" s="578"/>
      <c r="GQB561" s="3"/>
      <c r="GQC561" s="438"/>
      <c r="GQD561" s="3"/>
      <c r="GQE561" s="578"/>
      <c r="GQF561" s="3"/>
      <c r="GQG561" s="438"/>
      <c r="GQH561" s="3"/>
      <c r="GQI561" s="578"/>
      <c r="GQJ561" s="3"/>
      <c r="GQK561" s="438"/>
      <c r="GQL561" s="3"/>
      <c r="GQM561" s="578"/>
      <c r="GQN561" s="3"/>
      <c r="GQO561" s="438"/>
      <c r="GQP561" s="3"/>
      <c r="GQQ561" s="578"/>
      <c r="GQR561" s="3"/>
      <c r="GQS561" s="438"/>
      <c r="GQT561" s="3"/>
      <c r="GQU561" s="578"/>
      <c r="GQV561" s="3"/>
      <c r="GQW561" s="438"/>
      <c r="GQX561" s="3"/>
      <c r="GQY561" s="578"/>
      <c r="GQZ561" s="3"/>
      <c r="GRA561" s="438"/>
      <c r="GRB561" s="3"/>
      <c r="GRC561" s="578"/>
      <c r="GRD561" s="3"/>
      <c r="GRE561" s="438"/>
      <c r="GRF561" s="3"/>
      <c r="GRG561" s="578"/>
      <c r="GRH561" s="3"/>
      <c r="GRI561" s="438"/>
      <c r="GRJ561" s="3"/>
      <c r="GRK561" s="578"/>
      <c r="GRL561" s="3"/>
      <c r="GRM561" s="438"/>
      <c r="GRN561" s="3"/>
      <c r="GRO561" s="578"/>
      <c r="GRP561" s="3"/>
      <c r="GRQ561" s="438"/>
      <c r="GRR561" s="3"/>
      <c r="GRS561" s="578"/>
      <c r="GRT561" s="3"/>
      <c r="GRU561" s="438"/>
      <c r="GRV561" s="3"/>
      <c r="GRW561" s="578"/>
      <c r="GRX561" s="3"/>
      <c r="GRY561" s="438"/>
      <c r="GRZ561" s="3"/>
      <c r="GSA561" s="578"/>
      <c r="GSB561" s="3"/>
      <c r="GSC561" s="438"/>
      <c r="GSD561" s="3"/>
      <c r="GSE561" s="578"/>
      <c r="GSF561" s="3"/>
      <c r="GSG561" s="438"/>
      <c r="GSH561" s="3"/>
      <c r="GSI561" s="578"/>
      <c r="GSJ561" s="3"/>
      <c r="GSK561" s="438"/>
      <c r="GSL561" s="3"/>
      <c r="GSM561" s="578"/>
      <c r="GSN561" s="3"/>
      <c r="GSO561" s="438"/>
      <c r="GSP561" s="3"/>
      <c r="GSQ561" s="578"/>
      <c r="GSR561" s="3"/>
      <c r="GSS561" s="438"/>
      <c r="GST561" s="3"/>
      <c r="GSU561" s="578"/>
      <c r="GSV561" s="3"/>
      <c r="GSW561" s="438"/>
      <c r="GSX561" s="3"/>
      <c r="GSY561" s="578"/>
      <c r="GSZ561" s="3"/>
      <c r="GTA561" s="438"/>
      <c r="GTB561" s="3"/>
      <c r="GTC561" s="578"/>
      <c r="GTD561" s="3"/>
      <c r="GTE561" s="438"/>
      <c r="GTF561" s="3"/>
      <c r="GTG561" s="578"/>
      <c r="GTH561" s="3"/>
      <c r="GTI561" s="438"/>
      <c r="GTJ561" s="3"/>
      <c r="GTK561" s="578"/>
      <c r="GTL561" s="3"/>
      <c r="GTM561" s="438"/>
      <c r="GTN561" s="3"/>
      <c r="GTO561" s="578"/>
      <c r="GTP561" s="3"/>
      <c r="GTQ561" s="438"/>
      <c r="GTR561" s="3"/>
      <c r="GTS561" s="578"/>
      <c r="GTT561" s="3"/>
      <c r="GTU561" s="438"/>
      <c r="GTV561" s="3"/>
      <c r="GTW561" s="578"/>
      <c r="GTX561" s="3"/>
      <c r="GTY561" s="438"/>
      <c r="GTZ561" s="3"/>
      <c r="GUA561" s="578"/>
      <c r="GUB561" s="3"/>
      <c r="GUC561" s="438"/>
      <c r="GUD561" s="3"/>
      <c r="GUE561" s="578"/>
      <c r="GUF561" s="3"/>
      <c r="GUG561" s="438"/>
      <c r="GUH561" s="3"/>
      <c r="GUI561" s="578"/>
      <c r="GUJ561" s="3"/>
      <c r="GUK561" s="438"/>
      <c r="GUL561" s="3"/>
      <c r="GUM561" s="578"/>
      <c r="GUN561" s="3"/>
      <c r="GUO561" s="438"/>
      <c r="GUP561" s="3"/>
      <c r="GUQ561" s="578"/>
      <c r="GUR561" s="3"/>
      <c r="GUS561" s="438"/>
      <c r="GUT561" s="3"/>
      <c r="GUU561" s="578"/>
      <c r="GUV561" s="3"/>
      <c r="GUW561" s="438"/>
      <c r="GUX561" s="3"/>
      <c r="GUY561" s="578"/>
      <c r="GUZ561" s="3"/>
      <c r="GVA561" s="438"/>
      <c r="GVB561" s="3"/>
      <c r="GVC561" s="578"/>
      <c r="GVD561" s="3"/>
      <c r="GVE561" s="438"/>
      <c r="GVF561" s="3"/>
      <c r="GVG561" s="578"/>
      <c r="GVH561" s="3"/>
      <c r="GVI561" s="438"/>
      <c r="GVJ561" s="3"/>
      <c r="GVK561" s="578"/>
      <c r="GVL561" s="3"/>
      <c r="GVM561" s="438"/>
      <c r="GVN561" s="3"/>
      <c r="GVO561" s="578"/>
      <c r="GVP561" s="3"/>
      <c r="GVQ561" s="438"/>
      <c r="GVR561" s="3"/>
      <c r="GVS561" s="578"/>
      <c r="GVT561" s="3"/>
      <c r="GVU561" s="438"/>
      <c r="GVV561" s="3"/>
      <c r="GVW561" s="578"/>
      <c r="GVX561" s="3"/>
      <c r="GVY561" s="438"/>
      <c r="GVZ561" s="3"/>
      <c r="GWA561" s="578"/>
      <c r="GWB561" s="3"/>
      <c r="GWC561" s="438"/>
      <c r="GWD561" s="3"/>
      <c r="GWE561" s="578"/>
      <c r="GWF561" s="3"/>
      <c r="GWG561" s="438"/>
      <c r="GWH561" s="3"/>
      <c r="GWI561" s="578"/>
      <c r="GWJ561" s="3"/>
      <c r="GWK561" s="438"/>
      <c r="GWL561" s="3"/>
      <c r="GWM561" s="578"/>
      <c r="GWN561" s="3"/>
      <c r="GWO561" s="438"/>
      <c r="GWP561" s="3"/>
      <c r="GWQ561" s="578"/>
      <c r="GWR561" s="3"/>
      <c r="GWS561" s="438"/>
      <c r="GWT561" s="3"/>
      <c r="GWU561" s="578"/>
      <c r="GWV561" s="3"/>
      <c r="GWW561" s="438"/>
      <c r="GWX561" s="3"/>
      <c r="GWY561" s="578"/>
      <c r="GWZ561" s="3"/>
      <c r="GXA561" s="438"/>
      <c r="GXB561" s="3"/>
      <c r="GXC561" s="578"/>
      <c r="GXD561" s="3"/>
      <c r="GXE561" s="438"/>
      <c r="GXF561" s="3"/>
      <c r="GXG561" s="578"/>
      <c r="GXH561" s="3"/>
      <c r="GXI561" s="438"/>
      <c r="GXJ561" s="3"/>
      <c r="GXK561" s="578"/>
      <c r="GXL561" s="3"/>
      <c r="GXM561" s="438"/>
      <c r="GXN561" s="3"/>
      <c r="GXO561" s="578"/>
      <c r="GXP561" s="3"/>
      <c r="GXQ561" s="438"/>
      <c r="GXR561" s="3"/>
      <c r="GXS561" s="578"/>
      <c r="GXT561" s="3"/>
      <c r="GXU561" s="438"/>
      <c r="GXV561" s="3"/>
      <c r="GXW561" s="578"/>
      <c r="GXX561" s="3"/>
      <c r="GXY561" s="438"/>
      <c r="GXZ561" s="3"/>
      <c r="GYA561" s="578"/>
      <c r="GYB561" s="3"/>
      <c r="GYC561" s="438"/>
      <c r="GYD561" s="3"/>
      <c r="GYE561" s="578"/>
      <c r="GYF561" s="3"/>
      <c r="GYG561" s="438"/>
      <c r="GYH561" s="3"/>
      <c r="GYI561" s="578"/>
      <c r="GYJ561" s="3"/>
      <c r="GYK561" s="438"/>
      <c r="GYL561" s="3"/>
      <c r="GYM561" s="578"/>
      <c r="GYN561" s="3"/>
      <c r="GYO561" s="438"/>
      <c r="GYP561" s="3"/>
      <c r="GYQ561" s="578"/>
      <c r="GYR561" s="3"/>
      <c r="GYS561" s="438"/>
      <c r="GYT561" s="3"/>
      <c r="GYU561" s="578"/>
      <c r="GYV561" s="3"/>
      <c r="GYW561" s="438"/>
      <c r="GYX561" s="3"/>
      <c r="GYY561" s="578"/>
      <c r="GYZ561" s="3"/>
      <c r="GZA561" s="438"/>
      <c r="GZB561" s="3"/>
      <c r="GZC561" s="578"/>
      <c r="GZD561" s="3"/>
      <c r="GZE561" s="438"/>
      <c r="GZF561" s="3"/>
      <c r="GZG561" s="578"/>
      <c r="GZH561" s="3"/>
      <c r="GZI561" s="438"/>
      <c r="GZJ561" s="3"/>
      <c r="GZK561" s="578"/>
      <c r="GZL561" s="3"/>
      <c r="GZM561" s="438"/>
      <c r="GZN561" s="3"/>
      <c r="GZO561" s="578"/>
      <c r="GZP561" s="3"/>
      <c r="GZQ561" s="438"/>
      <c r="GZR561" s="3"/>
      <c r="GZS561" s="578"/>
      <c r="GZT561" s="3"/>
      <c r="GZU561" s="438"/>
      <c r="GZV561" s="3"/>
      <c r="GZW561" s="578"/>
      <c r="GZX561" s="3"/>
      <c r="GZY561" s="438"/>
      <c r="GZZ561" s="3"/>
      <c r="HAA561" s="578"/>
      <c r="HAB561" s="3"/>
      <c r="HAC561" s="438"/>
      <c r="HAD561" s="3"/>
      <c r="HAE561" s="578"/>
      <c r="HAF561" s="3"/>
      <c r="HAG561" s="438"/>
      <c r="HAH561" s="3"/>
      <c r="HAI561" s="578"/>
      <c r="HAJ561" s="3"/>
      <c r="HAK561" s="438"/>
      <c r="HAL561" s="3"/>
      <c r="HAM561" s="578"/>
      <c r="HAN561" s="3"/>
      <c r="HAO561" s="438"/>
      <c r="HAP561" s="3"/>
      <c r="HAQ561" s="578"/>
      <c r="HAR561" s="3"/>
      <c r="HAS561" s="438"/>
      <c r="HAT561" s="3"/>
      <c r="HAU561" s="578"/>
      <c r="HAV561" s="3"/>
      <c r="HAW561" s="438"/>
      <c r="HAX561" s="3"/>
      <c r="HAY561" s="578"/>
      <c r="HAZ561" s="3"/>
      <c r="HBA561" s="438"/>
      <c r="HBB561" s="3"/>
      <c r="HBC561" s="578"/>
      <c r="HBD561" s="3"/>
      <c r="HBE561" s="438"/>
      <c r="HBF561" s="3"/>
      <c r="HBG561" s="578"/>
      <c r="HBH561" s="3"/>
      <c r="HBI561" s="438"/>
      <c r="HBJ561" s="3"/>
      <c r="HBK561" s="578"/>
      <c r="HBL561" s="3"/>
      <c r="HBM561" s="438"/>
      <c r="HBN561" s="3"/>
      <c r="HBO561" s="578"/>
      <c r="HBP561" s="3"/>
      <c r="HBQ561" s="438"/>
      <c r="HBR561" s="3"/>
      <c r="HBS561" s="578"/>
      <c r="HBT561" s="3"/>
      <c r="HBU561" s="438"/>
      <c r="HBV561" s="3"/>
      <c r="HBW561" s="578"/>
      <c r="HBX561" s="3"/>
      <c r="HBY561" s="438"/>
      <c r="HBZ561" s="3"/>
      <c r="HCA561" s="578"/>
      <c r="HCB561" s="3"/>
      <c r="HCC561" s="438"/>
      <c r="HCD561" s="3"/>
      <c r="HCE561" s="578"/>
      <c r="HCF561" s="3"/>
      <c r="HCG561" s="438"/>
      <c r="HCH561" s="3"/>
      <c r="HCI561" s="578"/>
      <c r="HCJ561" s="3"/>
      <c r="HCK561" s="438"/>
      <c r="HCL561" s="3"/>
      <c r="HCM561" s="578"/>
      <c r="HCN561" s="3"/>
      <c r="HCO561" s="438"/>
      <c r="HCP561" s="3"/>
      <c r="HCQ561" s="578"/>
      <c r="HCR561" s="3"/>
      <c r="HCS561" s="438"/>
      <c r="HCT561" s="3"/>
      <c r="HCU561" s="578"/>
      <c r="HCV561" s="3"/>
      <c r="HCW561" s="438"/>
      <c r="HCX561" s="3"/>
      <c r="HCY561" s="578"/>
      <c r="HCZ561" s="3"/>
      <c r="HDA561" s="438"/>
      <c r="HDB561" s="3"/>
      <c r="HDC561" s="578"/>
      <c r="HDD561" s="3"/>
      <c r="HDE561" s="438"/>
      <c r="HDF561" s="3"/>
      <c r="HDG561" s="578"/>
      <c r="HDH561" s="3"/>
      <c r="HDI561" s="438"/>
      <c r="HDJ561" s="3"/>
      <c r="HDK561" s="578"/>
      <c r="HDL561" s="3"/>
      <c r="HDM561" s="438"/>
      <c r="HDN561" s="3"/>
      <c r="HDO561" s="578"/>
      <c r="HDP561" s="3"/>
      <c r="HDQ561" s="438"/>
      <c r="HDR561" s="3"/>
      <c r="HDS561" s="578"/>
      <c r="HDT561" s="3"/>
      <c r="HDU561" s="438"/>
      <c r="HDV561" s="3"/>
      <c r="HDW561" s="578"/>
      <c r="HDX561" s="3"/>
      <c r="HDY561" s="438"/>
      <c r="HDZ561" s="3"/>
      <c r="HEA561" s="578"/>
      <c r="HEB561" s="3"/>
      <c r="HEC561" s="438"/>
      <c r="HED561" s="3"/>
      <c r="HEE561" s="578"/>
      <c r="HEF561" s="3"/>
      <c r="HEG561" s="438"/>
      <c r="HEH561" s="3"/>
      <c r="HEI561" s="578"/>
      <c r="HEJ561" s="3"/>
      <c r="HEK561" s="438"/>
      <c r="HEL561" s="3"/>
      <c r="HEM561" s="578"/>
      <c r="HEN561" s="3"/>
      <c r="HEO561" s="438"/>
      <c r="HEP561" s="3"/>
      <c r="HEQ561" s="578"/>
      <c r="HER561" s="3"/>
      <c r="HES561" s="438"/>
      <c r="HET561" s="3"/>
      <c r="HEU561" s="578"/>
      <c r="HEV561" s="3"/>
      <c r="HEW561" s="438"/>
      <c r="HEX561" s="3"/>
      <c r="HEY561" s="578"/>
      <c r="HEZ561" s="3"/>
      <c r="HFA561" s="438"/>
      <c r="HFB561" s="3"/>
      <c r="HFC561" s="578"/>
      <c r="HFD561" s="3"/>
      <c r="HFE561" s="438"/>
      <c r="HFF561" s="3"/>
      <c r="HFG561" s="578"/>
      <c r="HFH561" s="3"/>
      <c r="HFI561" s="438"/>
      <c r="HFJ561" s="3"/>
      <c r="HFK561" s="578"/>
      <c r="HFL561" s="3"/>
      <c r="HFM561" s="438"/>
      <c r="HFN561" s="3"/>
      <c r="HFO561" s="578"/>
      <c r="HFP561" s="3"/>
      <c r="HFQ561" s="438"/>
      <c r="HFR561" s="3"/>
      <c r="HFS561" s="578"/>
      <c r="HFT561" s="3"/>
      <c r="HFU561" s="438"/>
      <c r="HFV561" s="3"/>
      <c r="HFW561" s="578"/>
      <c r="HFX561" s="3"/>
      <c r="HFY561" s="438"/>
      <c r="HFZ561" s="3"/>
      <c r="HGA561" s="578"/>
      <c r="HGB561" s="3"/>
      <c r="HGC561" s="438"/>
      <c r="HGD561" s="3"/>
      <c r="HGE561" s="578"/>
      <c r="HGF561" s="3"/>
      <c r="HGG561" s="438"/>
      <c r="HGH561" s="3"/>
      <c r="HGI561" s="578"/>
      <c r="HGJ561" s="3"/>
      <c r="HGK561" s="438"/>
      <c r="HGL561" s="3"/>
      <c r="HGM561" s="578"/>
      <c r="HGN561" s="3"/>
      <c r="HGO561" s="438"/>
      <c r="HGP561" s="3"/>
      <c r="HGQ561" s="578"/>
      <c r="HGR561" s="3"/>
      <c r="HGS561" s="438"/>
      <c r="HGT561" s="3"/>
      <c r="HGU561" s="578"/>
      <c r="HGV561" s="3"/>
      <c r="HGW561" s="438"/>
      <c r="HGX561" s="3"/>
      <c r="HGY561" s="578"/>
      <c r="HGZ561" s="3"/>
      <c r="HHA561" s="438"/>
      <c r="HHB561" s="3"/>
      <c r="HHC561" s="578"/>
      <c r="HHD561" s="3"/>
      <c r="HHE561" s="438"/>
      <c r="HHF561" s="3"/>
      <c r="HHG561" s="578"/>
      <c r="HHH561" s="3"/>
      <c r="HHI561" s="438"/>
      <c r="HHJ561" s="3"/>
      <c r="HHK561" s="578"/>
      <c r="HHL561" s="3"/>
      <c r="HHM561" s="438"/>
      <c r="HHN561" s="3"/>
      <c r="HHO561" s="578"/>
      <c r="HHP561" s="3"/>
      <c r="HHQ561" s="438"/>
      <c r="HHR561" s="3"/>
      <c r="HHS561" s="578"/>
      <c r="HHT561" s="3"/>
      <c r="HHU561" s="438"/>
      <c r="HHV561" s="3"/>
      <c r="HHW561" s="578"/>
      <c r="HHX561" s="3"/>
      <c r="HHY561" s="438"/>
      <c r="HHZ561" s="3"/>
      <c r="HIA561" s="578"/>
      <c r="HIB561" s="3"/>
      <c r="HIC561" s="438"/>
      <c r="HID561" s="3"/>
      <c r="HIE561" s="578"/>
      <c r="HIF561" s="3"/>
      <c r="HIG561" s="438"/>
      <c r="HIH561" s="3"/>
      <c r="HII561" s="578"/>
      <c r="HIJ561" s="3"/>
      <c r="HIK561" s="438"/>
      <c r="HIL561" s="3"/>
      <c r="HIM561" s="578"/>
      <c r="HIN561" s="3"/>
      <c r="HIO561" s="438"/>
      <c r="HIP561" s="3"/>
      <c r="HIQ561" s="578"/>
      <c r="HIR561" s="3"/>
      <c r="HIS561" s="438"/>
      <c r="HIT561" s="3"/>
      <c r="HIU561" s="578"/>
      <c r="HIV561" s="3"/>
      <c r="HIW561" s="438"/>
      <c r="HIX561" s="3"/>
      <c r="HIY561" s="578"/>
      <c r="HIZ561" s="3"/>
      <c r="HJA561" s="438"/>
      <c r="HJB561" s="3"/>
      <c r="HJC561" s="578"/>
      <c r="HJD561" s="3"/>
      <c r="HJE561" s="438"/>
      <c r="HJF561" s="3"/>
      <c r="HJG561" s="578"/>
      <c r="HJH561" s="3"/>
      <c r="HJI561" s="438"/>
      <c r="HJJ561" s="3"/>
      <c r="HJK561" s="578"/>
      <c r="HJL561" s="3"/>
      <c r="HJM561" s="438"/>
      <c r="HJN561" s="3"/>
      <c r="HJO561" s="578"/>
      <c r="HJP561" s="3"/>
      <c r="HJQ561" s="438"/>
      <c r="HJR561" s="3"/>
      <c r="HJS561" s="578"/>
      <c r="HJT561" s="3"/>
      <c r="HJU561" s="438"/>
      <c r="HJV561" s="3"/>
      <c r="HJW561" s="578"/>
      <c r="HJX561" s="3"/>
      <c r="HJY561" s="438"/>
      <c r="HJZ561" s="3"/>
      <c r="HKA561" s="578"/>
      <c r="HKB561" s="3"/>
      <c r="HKC561" s="438"/>
      <c r="HKD561" s="3"/>
      <c r="HKE561" s="578"/>
      <c r="HKF561" s="3"/>
      <c r="HKG561" s="438"/>
      <c r="HKH561" s="3"/>
      <c r="HKI561" s="578"/>
      <c r="HKJ561" s="3"/>
      <c r="HKK561" s="438"/>
      <c r="HKL561" s="3"/>
      <c r="HKM561" s="578"/>
      <c r="HKN561" s="3"/>
      <c r="HKO561" s="438"/>
      <c r="HKP561" s="3"/>
      <c r="HKQ561" s="578"/>
      <c r="HKR561" s="3"/>
      <c r="HKS561" s="438"/>
      <c r="HKT561" s="3"/>
      <c r="HKU561" s="578"/>
      <c r="HKV561" s="3"/>
      <c r="HKW561" s="438"/>
      <c r="HKX561" s="3"/>
      <c r="HKY561" s="578"/>
      <c r="HKZ561" s="3"/>
      <c r="HLA561" s="438"/>
      <c r="HLB561" s="3"/>
      <c r="HLC561" s="578"/>
      <c r="HLD561" s="3"/>
      <c r="HLE561" s="438"/>
      <c r="HLF561" s="3"/>
      <c r="HLG561" s="578"/>
      <c r="HLH561" s="3"/>
      <c r="HLI561" s="438"/>
      <c r="HLJ561" s="3"/>
      <c r="HLK561" s="578"/>
      <c r="HLL561" s="3"/>
      <c r="HLM561" s="438"/>
      <c r="HLN561" s="3"/>
      <c r="HLO561" s="578"/>
      <c r="HLP561" s="3"/>
      <c r="HLQ561" s="438"/>
      <c r="HLR561" s="3"/>
      <c r="HLS561" s="578"/>
      <c r="HLT561" s="3"/>
      <c r="HLU561" s="438"/>
      <c r="HLV561" s="3"/>
      <c r="HLW561" s="578"/>
      <c r="HLX561" s="3"/>
      <c r="HLY561" s="438"/>
      <c r="HLZ561" s="3"/>
      <c r="HMA561" s="578"/>
      <c r="HMB561" s="3"/>
      <c r="HMC561" s="438"/>
      <c r="HMD561" s="3"/>
      <c r="HME561" s="578"/>
      <c r="HMF561" s="3"/>
      <c r="HMG561" s="438"/>
      <c r="HMH561" s="3"/>
      <c r="HMI561" s="578"/>
      <c r="HMJ561" s="3"/>
      <c r="HMK561" s="438"/>
      <c r="HML561" s="3"/>
      <c r="HMM561" s="578"/>
      <c r="HMN561" s="3"/>
      <c r="HMO561" s="438"/>
      <c r="HMP561" s="3"/>
      <c r="HMQ561" s="578"/>
      <c r="HMR561" s="3"/>
      <c r="HMS561" s="438"/>
      <c r="HMT561" s="3"/>
      <c r="HMU561" s="578"/>
      <c r="HMV561" s="3"/>
      <c r="HMW561" s="438"/>
      <c r="HMX561" s="3"/>
      <c r="HMY561" s="578"/>
      <c r="HMZ561" s="3"/>
      <c r="HNA561" s="438"/>
      <c r="HNB561" s="3"/>
      <c r="HNC561" s="578"/>
      <c r="HND561" s="3"/>
      <c r="HNE561" s="438"/>
      <c r="HNF561" s="3"/>
      <c r="HNG561" s="578"/>
      <c r="HNH561" s="3"/>
      <c r="HNI561" s="438"/>
      <c r="HNJ561" s="3"/>
      <c r="HNK561" s="578"/>
      <c r="HNL561" s="3"/>
      <c r="HNM561" s="438"/>
      <c r="HNN561" s="3"/>
      <c r="HNO561" s="578"/>
      <c r="HNP561" s="3"/>
      <c r="HNQ561" s="438"/>
      <c r="HNR561" s="3"/>
      <c r="HNS561" s="578"/>
      <c r="HNT561" s="3"/>
      <c r="HNU561" s="438"/>
      <c r="HNV561" s="3"/>
      <c r="HNW561" s="578"/>
      <c r="HNX561" s="3"/>
      <c r="HNY561" s="438"/>
      <c r="HNZ561" s="3"/>
      <c r="HOA561" s="578"/>
      <c r="HOB561" s="3"/>
      <c r="HOC561" s="438"/>
      <c r="HOD561" s="3"/>
      <c r="HOE561" s="578"/>
      <c r="HOF561" s="3"/>
      <c r="HOG561" s="438"/>
      <c r="HOH561" s="3"/>
      <c r="HOI561" s="578"/>
      <c r="HOJ561" s="3"/>
      <c r="HOK561" s="438"/>
      <c r="HOL561" s="3"/>
      <c r="HOM561" s="578"/>
      <c r="HON561" s="3"/>
      <c r="HOO561" s="438"/>
      <c r="HOP561" s="3"/>
      <c r="HOQ561" s="578"/>
      <c r="HOR561" s="3"/>
      <c r="HOS561" s="438"/>
      <c r="HOT561" s="3"/>
      <c r="HOU561" s="578"/>
      <c r="HOV561" s="3"/>
      <c r="HOW561" s="438"/>
      <c r="HOX561" s="3"/>
      <c r="HOY561" s="578"/>
      <c r="HOZ561" s="3"/>
      <c r="HPA561" s="438"/>
      <c r="HPB561" s="3"/>
      <c r="HPC561" s="578"/>
      <c r="HPD561" s="3"/>
      <c r="HPE561" s="438"/>
      <c r="HPF561" s="3"/>
      <c r="HPG561" s="578"/>
      <c r="HPH561" s="3"/>
      <c r="HPI561" s="438"/>
      <c r="HPJ561" s="3"/>
      <c r="HPK561" s="578"/>
      <c r="HPL561" s="3"/>
      <c r="HPM561" s="438"/>
      <c r="HPN561" s="3"/>
      <c r="HPO561" s="578"/>
      <c r="HPP561" s="3"/>
      <c r="HPQ561" s="438"/>
      <c r="HPR561" s="3"/>
      <c r="HPS561" s="578"/>
      <c r="HPT561" s="3"/>
      <c r="HPU561" s="438"/>
      <c r="HPV561" s="3"/>
      <c r="HPW561" s="578"/>
      <c r="HPX561" s="3"/>
      <c r="HPY561" s="438"/>
      <c r="HPZ561" s="3"/>
      <c r="HQA561" s="578"/>
      <c r="HQB561" s="3"/>
      <c r="HQC561" s="438"/>
      <c r="HQD561" s="3"/>
      <c r="HQE561" s="578"/>
      <c r="HQF561" s="3"/>
      <c r="HQG561" s="438"/>
      <c r="HQH561" s="3"/>
      <c r="HQI561" s="578"/>
      <c r="HQJ561" s="3"/>
      <c r="HQK561" s="438"/>
      <c r="HQL561" s="3"/>
      <c r="HQM561" s="578"/>
      <c r="HQN561" s="3"/>
      <c r="HQO561" s="438"/>
      <c r="HQP561" s="3"/>
      <c r="HQQ561" s="578"/>
      <c r="HQR561" s="3"/>
      <c r="HQS561" s="438"/>
      <c r="HQT561" s="3"/>
      <c r="HQU561" s="578"/>
      <c r="HQV561" s="3"/>
      <c r="HQW561" s="438"/>
      <c r="HQX561" s="3"/>
      <c r="HQY561" s="578"/>
      <c r="HQZ561" s="3"/>
      <c r="HRA561" s="438"/>
      <c r="HRB561" s="3"/>
      <c r="HRC561" s="578"/>
      <c r="HRD561" s="3"/>
      <c r="HRE561" s="438"/>
      <c r="HRF561" s="3"/>
      <c r="HRG561" s="578"/>
      <c r="HRH561" s="3"/>
      <c r="HRI561" s="438"/>
      <c r="HRJ561" s="3"/>
      <c r="HRK561" s="578"/>
      <c r="HRL561" s="3"/>
      <c r="HRM561" s="438"/>
      <c r="HRN561" s="3"/>
      <c r="HRO561" s="578"/>
      <c r="HRP561" s="3"/>
      <c r="HRQ561" s="438"/>
      <c r="HRR561" s="3"/>
      <c r="HRS561" s="578"/>
      <c r="HRT561" s="3"/>
      <c r="HRU561" s="438"/>
      <c r="HRV561" s="3"/>
      <c r="HRW561" s="578"/>
      <c r="HRX561" s="3"/>
      <c r="HRY561" s="438"/>
      <c r="HRZ561" s="3"/>
      <c r="HSA561" s="578"/>
      <c r="HSB561" s="3"/>
      <c r="HSC561" s="438"/>
      <c r="HSD561" s="3"/>
      <c r="HSE561" s="578"/>
      <c r="HSF561" s="3"/>
      <c r="HSG561" s="438"/>
      <c r="HSH561" s="3"/>
      <c r="HSI561" s="578"/>
      <c r="HSJ561" s="3"/>
      <c r="HSK561" s="438"/>
      <c r="HSL561" s="3"/>
      <c r="HSM561" s="578"/>
      <c r="HSN561" s="3"/>
      <c r="HSO561" s="438"/>
      <c r="HSP561" s="3"/>
      <c r="HSQ561" s="578"/>
      <c r="HSR561" s="3"/>
      <c r="HSS561" s="438"/>
      <c r="HST561" s="3"/>
      <c r="HSU561" s="578"/>
      <c r="HSV561" s="3"/>
      <c r="HSW561" s="438"/>
      <c r="HSX561" s="3"/>
      <c r="HSY561" s="578"/>
      <c r="HSZ561" s="3"/>
      <c r="HTA561" s="438"/>
      <c r="HTB561" s="3"/>
      <c r="HTC561" s="578"/>
      <c r="HTD561" s="3"/>
      <c r="HTE561" s="438"/>
      <c r="HTF561" s="3"/>
      <c r="HTG561" s="578"/>
      <c r="HTH561" s="3"/>
      <c r="HTI561" s="438"/>
      <c r="HTJ561" s="3"/>
      <c r="HTK561" s="578"/>
      <c r="HTL561" s="3"/>
      <c r="HTM561" s="438"/>
      <c r="HTN561" s="3"/>
      <c r="HTO561" s="578"/>
      <c r="HTP561" s="3"/>
      <c r="HTQ561" s="438"/>
      <c r="HTR561" s="3"/>
      <c r="HTS561" s="578"/>
      <c r="HTT561" s="3"/>
      <c r="HTU561" s="438"/>
      <c r="HTV561" s="3"/>
      <c r="HTW561" s="578"/>
      <c r="HTX561" s="3"/>
      <c r="HTY561" s="438"/>
      <c r="HTZ561" s="3"/>
      <c r="HUA561" s="578"/>
      <c r="HUB561" s="3"/>
      <c r="HUC561" s="438"/>
      <c r="HUD561" s="3"/>
      <c r="HUE561" s="578"/>
      <c r="HUF561" s="3"/>
      <c r="HUG561" s="438"/>
      <c r="HUH561" s="3"/>
      <c r="HUI561" s="578"/>
      <c r="HUJ561" s="3"/>
      <c r="HUK561" s="438"/>
      <c r="HUL561" s="3"/>
      <c r="HUM561" s="578"/>
      <c r="HUN561" s="3"/>
      <c r="HUO561" s="438"/>
      <c r="HUP561" s="3"/>
      <c r="HUQ561" s="578"/>
      <c r="HUR561" s="3"/>
      <c r="HUS561" s="438"/>
      <c r="HUT561" s="3"/>
      <c r="HUU561" s="578"/>
      <c r="HUV561" s="3"/>
      <c r="HUW561" s="438"/>
      <c r="HUX561" s="3"/>
      <c r="HUY561" s="578"/>
      <c r="HUZ561" s="3"/>
      <c r="HVA561" s="438"/>
      <c r="HVB561" s="3"/>
      <c r="HVC561" s="578"/>
      <c r="HVD561" s="3"/>
      <c r="HVE561" s="438"/>
      <c r="HVF561" s="3"/>
      <c r="HVG561" s="578"/>
      <c r="HVH561" s="3"/>
      <c r="HVI561" s="438"/>
      <c r="HVJ561" s="3"/>
      <c r="HVK561" s="578"/>
      <c r="HVL561" s="3"/>
      <c r="HVM561" s="438"/>
      <c r="HVN561" s="3"/>
      <c r="HVO561" s="578"/>
      <c r="HVP561" s="3"/>
      <c r="HVQ561" s="438"/>
      <c r="HVR561" s="3"/>
      <c r="HVS561" s="578"/>
      <c r="HVT561" s="3"/>
      <c r="HVU561" s="438"/>
      <c r="HVV561" s="3"/>
      <c r="HVW561" s="578"/>
      <c r="HVX561" s="3"/>
      <c r="HVY561" s="438"/>
      <c r="HVZ561" s="3"/>
      <c r="HWA561" s="578"/>
      <c r="HWB561" s="3"/>
      <c r="HWC561" s="438"/>
      <c r="HWD561" s="3"/>
      <c r="HWE561" s="578"/>
      <c r="HWF561" s="3"/>
      <c r="HWG561" s="438"/>
      <c r="HWH561" s="3"/>
      <c r="HWI561" s="578"/>
      <c r="HWJ561" s="3"/>
      <c r="HWK561" s="438"/>
      <c r="HWL561" s="3"/>
      <c r="HWM561" s="578"/>
      <c r="HWN561" s="3"/>
      <c r="HWO561" s="438"/>
      <c r="HWP561" s="3"/>
      <c r="HWQ561" s="578"/>
      <c r="HWR561" s="3"/>
      <c r="HWS561" s="438"/>
      <c r="HWT561" s="3"/>
      <c r="HWU561" s="578"/>
      <c r="HWV561" s="3"/>
      <c r="HWW561" s="438"/>
      <c r="HWX561" s="3"/>
      <c r="HWY561" s="578"/>
      <c r="HWZ561" s="3"/>
      <c r="HXA561" s="438"/>
      <c r="HXB561" s="3"/>
      <c r="HXC561" s="578"/>
      <c r="HXD561" s="3"/>
      <c r="HXE561" s="438"/>
      <c r="HXF561" s="3"/>
      <c r="HXG561" s="578"/>
      <c r="HXH561" s="3"/>
      <c r="HXI561" s="438"/>
      <c r="HXJ561" s="3"/>
      <c r="HXK561" s="578"/>
      <c r="HXL561" s="3"/>
      <c r="HXM561" s="438"/>
      <c r="HXN561" s="3"/>
      <c r="HXO561" s="578"/>
      <c r="HXP561" s="3"/>
      <c r="HXQ561" s="438"/>
      <c r="HXR561" s="3"/>
      <c r="HXS561" s="578"/>
      <c r="HXT561" s="3"/>
      <c r="HXU561" s="438"/>
      <c r="HXV561" s="3"/>
      <c r="HXW561" s="578"/>
      <c r="HXX561" s="3"/>
      <c r="HXY561" s="438"/>
      <c r="HXZ561" s="3"/>
      <c r="HYA561" s="578"/>
      <c r="HYB561" s="3"/>
      <c r="HYC561" s="438"/>
      <c r="HYD561" s="3"/>
      <c r="HYE561" s="578"/>
      <c r="HYF561" s="3"/>
      <c r="HYG561" s="438"/>
      <c r="HYH561" s="3"/>
      <c r="HYI561" s="578"/>
      <c r="HYJ561" s="3"/>
      <c r="HYK561" s="438"/>
      <c r="HYL561" s="3"/>
      <c r="HYM561" s="578"/>
      <c r="HYN561" s="3"/>
      <c r="HYO561" s="438"/>
      <c r="HYP561" s="3"/>
      <c r="HYQ561" s="578"/>
      <c r="HYR561" s="3"/>
      <c r="HYS561" s="438"/>
      <c r="HYT561" s="3"/>
      <c r="HYU561" s="578"/>
      <c r="HYV561" s="3"/>
      <c r="HYW561" s="438"/>
      <c r="HYX561" s="3"/>
      <c r="HYY561" s="578"/>
      <c r="HYZ561" s="3"/>
      <c r="HZA561" s="438"/>
      <c r="HZB561" s="3"/>
      <c r="HZC561" s="578"/>
      <c r="HZD561" s="3"/>
      <c r="HZE561" s="438"/>
      <c r="HZF561" s="3"/>
      <c r="HZG561" s="578"/>
      <c r="HZH561" s="3"/>
      <c r="HZI561" s="438"/>
      <c r="HZJ561" s="3"/>
      <c r="HZK561" s="578"/>
      <c r="HZL561" s="3"/>
      <c r="HZM561" s="438"/>
      <c r="HZN561" s="3"/>
      <c r="HZO561" s="578"/>
      <c r="HZP561" s="3"/>
      <c r="HZQ561" s="438"/>
      <c r="HZR561" s="3"/>
      <c r="HZS561" s="578"/>
      <c r="HZT561" s="3"/>
      <c r="HZU561" s="438"/>
      <c r="HZV561" s="3"/>
      <c r="HZW561" s="578"/>
      <c r="HZX561" s="3"/>
      <c r="HZY561" s="438"/>
      <c r="HZZ561" s="3"/>
      <c r="IAA561" s="578"/>
      <c r="IAB561" s="3"/>
      <c r="IAC561" s="438"/>
      <c r="IAD561" s="3"/>
      <c r="IAE561" s="578"/>
      <c r="IAF561" s="3"/>
      <c r="IAG561" s="438"/>
      <c r="IAH561" s="3"/>
      <c r="IAI561" s="578"/>
      <c r="IAJ561" s="3"/>
      <c r="IAK561" s="438"/>
      <c r="IAL561" s="3"/>
      <c r="IAM561" s="578"/>
      <c r="IAN561" s="3"/>
      <c r="IAO561" s="438"/>
      <c r="IAP561" s="3"/>
      <c r="IAQ561" s="578"/>
      <c r="IAR561" s="3"/>
      <c r="IAS561" s="438"/>
      <c r="IAT561" s="3"/>
      <c r="IAU561" s="578"/>
      <c r="IAV561" s="3"/>
      <c r="IAW561" s="438"/>
      <c r="IAX561" s="3"/>
      <c r="IAY561" s="578"/>
      <c r="IAZ561" s="3"/>
      <c r="IBA561" s="438"/>
      <c r="IBB561" s="3"/>
      <c r="IBC561" s="578"/>
      <c r="IBD561" s="3"/>
      <c r="IBE561" s="438"/>
      <c r="IBF561" s="3"/>
      <c r="IBG561" s="578"/>
      <c r="IBH561" s="3"/>
      <c r="IBI561" s="438"/>
      <c r="IBJ561" s="3"/>
      <c r="IBK561" s="578"/>
      <c r="IBL561" s="3"/>
      <c r="IBM561" s="438"/>
      <c r="IBN561" s="3"/>
      <c r="IBO561" s="578"/>
      <c r="IBP561" s="3"/>
      <c r="IBQ561" s="438"/>
      <c r="IBR561" s="3"/>
      <c r="IBS561" s="578"/>
      <c r="IBT561" s="3"/>
      <c r="IBU561" s="438"/>
      <c r="IBV561" s="3"/>
      <c r="IBW561" s="578"/>
      <c r="IBX561" s="3"/>
      <c r="IBY561" s="438"/>
      <c r="IBZ561" s="3"/>
      <c r="ICA561" s="578"/>
      <c r="ICB561" s="3"/>
      <c r="ICC561" s="438"/>
      <c r="ICD561" s="3"/>
      <c r="ICE561" s="578"/>
      <c r="ICF561" s="3"/>
      <c r="ICG561" s="438"/>
      <c r="ICH561" s="3"/>
      <c r="ICI561" s="578"/>
      <c r="ICJ561" s="3"/>
      <c r="ICK561" s="438"/>
      <c r="ICL561" s="3"/>
      <c r="ICM561" s="578"/>
      <c r="ICN561" s="3"/>
      <c r="ICO561" s="438"/>
      <c r="ICP561" s="3"/>
      <c r="ICQ561" s="578"/>
      <c r="ICR561" s="3"/>
      <c r="ICS561" s="438"/>
      <c r="ICT561" s="3"/>
      <c r="ICU561" s="578"/>
      <c r="ICV561" s="3"/>
      <c r="ICW561" s="438"/>
      <c r="ICX561" s="3"/>
      <c r="ICY561" s="578"/>
      <c r="ICZ561" s="3"/>
      <c r="IDA561" s="438"/>
      <c r="IDB561" s="3"/>
      <c r="IDC561" s="578"/>
      <c r="IDD561" s="3"/>
      <c r="IDE561" s="438"/>
      <c r="IDF561" s="3"/>
      <c r="IDG561" s="578"/>
      <c r="IDH561" s="3"/>
      <c r="IDI561" s="438"/>
      <c r="IDJ561" s="3"/>
      <c r="IDK561" s="578"/>
      <c r="IDL561" s="3"/>
      <c r="IDM561" s="438"/>
      <c r="IDN561" s="3"/>
      <c r="IDO561" s="578"/>
      <c r="IDP561" s="3"/>
      <c r="IDQ561" s="438"/>
      <c r="IDR561" s="3"/>
      <c r="IDS561" s="578"/>
      <c r="IDT561" s="3"/>
      <c r="IDU561" s="438"/>
      <c r="IDV561" s="3"/>
      <c r="IDW561" s="578"/>
      <c r="IDX561" s="3"/>
      <c r="IDY561" s="438"/>
      <c r="IDZ561" s="3"/>
      <c r="IEA561" s="578"/>
      <c r="IEB561" s="3"/>
      <c r="IEC561" s="438"/>
      <c r="IED561" s="3"/>
      <c r="IEE561" s="578"/>
      <c r="IEF561" s="3"/>
      <c r="IEG561" s="438"/>
      <c r="IEH561" s="3"/>
      <c r="IEI561" s="578"/>
      <c r="IEJ561" s="3"/>
      <c r="IEK561" s="438"/>
      <c r="IEL561" s="3"/>
      <c r="IEM561" s="578"/>
      <c r="IEN561" s="3"/>
      <c r="IEO561" s="438"/>
      <c r="IEP561" s="3"/>
      <c r="IEQ561" s="578"/>
      <c r="IER561" s="3"/>
      <c r="IES561" s="438"/>
      <c r="IET561" s="3"/>
      <c r="IEU561" s="578"/>
      <c r="IEV561" s="3"/>
      <c r="IEW561" s="438"/>
      <c r="IEX561" s="3"/>
      <c r="IEY561" s="578"/>
      <c r="IEZ561" s="3"/>
      <c r="IFA561" s="438"/>
      <c r="IFB561" s="3"/>
      <c r="IFC561" s="578"/>
      <c r="IFD561" s="3"/>
      <c r="IFE561" s="438"/>
      <c r="IFF561" s="3"/>
      <c r="IFG561" s="578"/>
      <c r="IFH561" s="3"/>
      <c r="IFI561" s="438"/>
      <c r="IFJ561" s="3"/>
      <c r="IFK561" s="578"/>
      <c r="IFL561" s="3"/>
      <c r="IFM561" s="438"/>
      <c r="IFN561" s="3"/>
      <c r="IFO561" s="578"/>
      <c r="IFP561" s="3"/>
      <c r="IFQ561" s="438"/>
      <c r="IFR561" s="3"/>
      <c r="IFS561" s="578"/>
      <c r="IFT561" s="3"/>
      <c r="IFU561" s="438"/>
      <c r="IFV561" s="3"/>
      <c r="IFW561" s="578"/>
      <c r="IFX561" s="3"/>
      <c r="IFY561" s="438"/>
      <c r="IFZ561" s="3"/>
      <c r="IGA561" s="578"/>
      <c r="IGB561" s="3"/>
      <c r="IGC561" s="438"/>
      <c r="IGD561" s="3"/>
      <c r="IGE561" s="578"/>
      <c r="IGF561" s="3"/>
      <c r="IGG561" s="438"/>
      <c r="IGH561" s="3"/>
      <c r="IGI561" s="578"/>
      <c r="IGJ561" s="3"/>
      <c r="IGK561" s="438"/>
      <c r="IGL561" s="3"/>
      <c r="IGM561" s="578"/>
      <c r="IGN561" s="3"/>
      <c r="IGO561" s="438"/>
      <c r="IGP561" s="3"/>
      <c r="IGQ561" s="578"/>
      <c r="IGR561" s="3"/>
      <c r="IGS561" s="438"/>
      <c r="IGT561" s="3"/>
      <c r="IGU561" s="578"/>
      <c r="IGV561" s="3"/>
      <c r="IGW561" s="438"/>
      <c r="IGX561" s="3"/>
      <c r="IGY561" s="578"/>
      <c r="IGZ561" s="3"/>
      <c r="IHA561" s="438"/>
      <c r="IHB561" s="3"/>
      <c r="IHC561" s="578"/>
      <c r="IHD561" s="3"/>
      <c r="IHE561" s="438"/>
      <c r="IHF561" s="3"/>
      <c r="IHG561" s="578"/>
      <c r="IHH561" s="3"/>
      <c r="IHI561" s="438"/>
      <c r="IHJ561" s="3"/>
      <c r="IHK561" s="578"/>
      <c r="IHL561" s="3"/>
      <c r="IHM561" s="438"/>
      <c r="IHN561" s="3"/>
      <c r="IHO561" s="578"/>
      <c r="IHP561" s="3"/>
      <c r="IHQ561" s="438"/>
      <c r="IHR561" s="3"/>
      <c r="IHS561" s="578"/>
      <c r="IHT561" s="3"/>
      <c r="IHU561" s="438"/>
      <c r="IHV561" s="3"/>
      <c r="IHW561" s="578"/>
      <c r="IHX561" s="3"/>
      <c r="IHY561" s="438"/>
      <c r="IHZ561" s="3"/>
      <c r="IIA561" s="578"/>
      <c r="IIB561" s="3"/>
      <c r="IIC561" s="438"/>
      <c r="IID561" s="3"/>
      <c r="IIE561" s="578"/>
      <c r="IIF561" s="3"/>
      <c r="IIG561" s="438"/>
      <c r="IIH561" s="3"/>
      <c r="III561" s="578"/>
      <c r="IIJ561" s="3"/>
      <c r="IIK561" s="438"/>
      <c r="IIL561" s="3"/>
      <c r="IIM561" s="578"/>
      <c r="IIN561" s="3"/>
      <c r="IIO561" s="438"/>
      <c r="IIP561" s="3"/>
      <c r="IIQ561" s="578"/>
      <c r="IIR561" s="3"/>
      <c r="IIS561" s="438"/>
      <c r="IIT561" s="3"/>
      <c r="IIU561" s="578"/>
      <c r="IIV561" s="3"/>
      <c r="IIW561" s="438"/>
      <c r="IIX561" s="3"/>
      <c r="IIY561" s="578"/>
      <c r="IIZ561" s="3"/>
      <c r="IJA561" s="438"/>
      <c r="IJB561" s="3"/>
      <c r="IJC561" s="578"/>
      <c r="IJD561" s="3"/>
      <c r="IJE561" s="438"/>
      <c r="IJF561" s="3"/>
      <c r="IJG561" s="578"/>
      <c r="IJH561" s="3"/>
      <c r="IJI561" s="438"/>
      <c r="IJJ561" s="3"/>
      <c r="IJK561" s="578"/>
      <c r="IJL561" s="3"/>
      <c r="IJM561" s="438"/>
      <c r="IJN561" s="3"/>
      <c r="IJO561" s="578"/>
      <c r="IJP561" s="3"/>
      <c r="IJQ561" s="438"/>
      <c r="IJR561" s="3"/>
      <c r="IJS561" s="578"/>
      <c r="IJT561" s="3"/>
      <c r="IJU561" s="438"/>
      <c r="IJV561" s="3"/>
      <c r="IJW561" s="578"/>
      <c r="IJX561" s="3"/>
      <c r="IJY561" s="438"/>
      <c r="IJZ561" s="3"/>
      <c r="IKA561" s="578"/>
      <c r="IKB561" s="3"/>
      <c r="IKC561" s="438"/>
      <c r="IKD561" s="3"/>
      <c r="IKE561" s="578"/>
      <c r="IKF561" s="3"/>
      <c r="IKG561" s="438"/>
      <c r="IKH561" s="3"/>
      <c r="IKI561" s="578"/>
      <c r="IKJ561" s="3"/>
      <c r="IKK561" s="438"/>
      <c r="IKL561" s="3"/>
      <c r="IKM561" s="578"/>
      <c r="IKN561" s="3"/>
      <c r="IKO561" s="438"/>
      <c r="IKP561" s="3"/>
      <c r="IKQ561" s="578"/>
      <c r="IKR561" s="3"/>
      <c r="IKS561" s="438"/>
      <c r="IKT561" s="3"/>
      <c r="IKU561" s="578"/>
      <c r="IKV561" s="3"/>
      <c r="IKW561" s="438"/>
      <c r="IKX561" s="3"/>
      <c r="IKY561" s="578"/>
      <c r="IKZ561" s="3"/>
      <c r="ILA561" s="438"/>
      <c r="ILB561" s="3"/>
      <c r="ILC561" s="578"/>
      <c r="ILD561" s="3"/>
      <c r="ILE561" s="438"/>
      <c r="ILF561" s="3"/>
      <c r="ILG561" s="578"/>
      <c r="ILH561" s="3"/>
      <c r="ILI561" s="438"/>
      <c r="ILJ561" s="3"/>
      <c r="ILK561" s="578"/>
      <c r="ILL561" s="3"/>
      <c r="ILM561" s="438"/>
      <c r="ILN561" s="3"/>
      <c r="ILO561" s="578"/>
      <c r="ILP561" s="3"/>
      <c r="ILQ561" s="438"/>
      <c r="ILR561" s="3"/>
      <c r="ILS561" s="578"/>
      <c r="ILT561" s="3"/>
      <c r="ILU561" s="438"/>
      <c r="ILV561" s="3"/>
      <c r="ILW561" s="578"/>
      <c r="ILX561" s="3"/>
      <c r="ILY561" s="438"/>
      <c r="ILZ561" s="3"/>
      <c r="IMA561" s="578"/>
      <c r="IMB561" s="3"/>
      <c r="IMC561" s="438"/>
      <c r="IMD561" s="3"/>
      <c r="IME561" s="578"/>
      <c r="IMF561" s="3"/>
      <c r="IMG561" s="438"/>
      <c r="IMH561" s="3"/>
      <c r="IMI561" s="578"/>
      <c r="IMJ561" s="3"/>
      <c r="IMK561" s="438"/>
      <c r="IML561" s="3"/>
      <c r="IMM561" s="578"/>
      <c r="IMN561" s="3"/>
      <c r="IMO561" s="438"/>
      <c r="IMP561" s="3"/>
      <c r="IMQ561" s="578"/>
      <c r="IMR561" s="3"/>
      <c r="IMS561" s="438"/>
      <c r="IMT561" s="3"/>
      <c r="IMU561" s="578"/>
      <c r="IMV561" s="3"/>
      <c r="IMW561" s="438"/>
      <c r="IMX561" s="3"/>
      <c r="IMY561" s="578"/>
      <c r="IMZ561" s="3"/>
      <c r="INA561" s="438"/>
      <c r="INB561" s="3"/>
      <c r="INC561" s="578"/>
      <c r="IND561" s="3"/>
      <c r="INE561" s="438"/>
      <c r="INF561" s="3"/>
      <c r="ING561" s="578"/>
      <c r="INH561" s="3"/>
      <c r="INI561" s="438"/>
      <c r="INJ561" s="3"/>
      <c r="INK561" s="578"/>
      <c r="INL561" s="3"/>
      <c r="INM561" s="438"/>
      <c r="INN561" s="3"/>
      <c r="INO561" s="578"/>
      <c r="INP561" s="3"/>
      <c r="INQ561" s="438"/>
      <c r="INR561" s="3"/>
      <c r="INS561" s="578"/>
      <c r="INT561" s="3"/>
      <c r="INU561" s="438"/>
      <c r="INV561" s="3"/>
      <c r="INW561" s="578"/>
      <c r="INX561" s="3"/>
      <c r="INY561" s="438"/>
      <c r="INZ561" s="3"/>
      <c r="IOA561" s="578"/>
      <c r="IOB561" s="3"/>
      <c r="IOC561" s="438"/>
      <c r="IOD561" s="3"/>
      <c r="IOE561" s="578"/>
      <c r="IOF561" s="3"/>
      <c r="IOG561" s="438"/>
      <c r="IOH561" s="3"/>
      <c r="IOI561" s="578"/>
      <c r="IOJ561" s="3"/>
      <c r="IOK561" s="438"/>
      <c r="IOL561" s="3"/>
      <c r="IOM561" s="578"/>
      <c r="ION561" s="3"/>
      <c r="IOO561" s="438"/>
      <c r="IOP561" s="3"/>
      <c r="IOQ561" s="578"/>
      <c r="IOR561" s="3"/>
      <c r="IOS561" s="438"/>
      <c r="IOT561" s="3"/>
      <c r="IOU561" s="578"/>
      <c r="IOV561" s="3"/>
      <c r="IOW561" s="438"/>
      <c r="IOX561" s="3"/>
      <c r="IOY561" s="578"/>
      <c r="IOZ561" s="3"/>
      <c r="IPA561" s="438"/>
      <c r="IPB561" s="3"/>
      <c r="IPC561" s="578"/>
      <c r="IPD561" s="3"/>
      <c r="IPE561" s="438"/>
      <c r="IPF561" s="3"/>
      <c r="IPG561" s="578"/>
      <c r="IPH561" s="3"/>
      <c r="IPI561" s="438"/>
      <c r="IPJ561" s="3"/>
      <c r="IPK561" s="578"/>
      <c r="IPL561" s="3"/>
      <c r="IPM561" s="438"/>
      <c r="IPN561" s="3"/>
      <c r="IPO561" s="578"/>
      <c r="IPP561" s="3"/>
      <c r="IPQ561" s="438"/>
      <c r="IPR561" s="3"/>
      <c r="IPS561" s="578"/>
      <c r="IPT561" s="3"/>
      <c r="IPU561" s="438"/>
      <c r="IPV561" s="3"/>
      <c r="IPW561" s="578"/>
      <c r="IPX561" s="3"/>
      <c r="IPY561" s="438"/>
      <c r="IPZ561" s="3"/>
      <c r="IQA561" s="578"/>
      <c r="IQB561" s="3"/>
      <c r="IQC561" s="438"/>
      <c r="IQD561" s="3"/>
      <c r="IQE561" s="578"/>
      <c r="IQF561" s="3"/>
      <c r="IQG561" s="438"/>
      <c r="IQH561" s="3"/>
      <c r="IQI561" s="578"/>
      <c r="IQJ561" s="3"/>
      <c r="IQK561" s="438"/>
      <c r="IQL561" s="3"/>
      <c r="IQM561" s="578"/>
      <c r="IQN561" s="3"/>
      <c r="IQO561" s="438"/>
      <c r="IQP561" s="3"/>
      <c r="IQQ561" s="578"/>
      <c r="IQR561" s="3"/>
      <c r="IQS561" s="438"/>
      <c r="IQT561" s="3"/>
      <c r="IQU561" s="578"/>
      <c r="IQV561" s="3"/>
      <c r="IQW561" s="438"/>
      <c r="IQX561" s="3"/>
      <c r="IQY561" s="578"/>
      <c r="IQZ561" s="3"/>
      <c r="IRA561" s="438"/>
      <c r="IRB561" s="3"/>
      <c r="IRC561" s="578"/>
      <c r="IRD561" s="3"/>
      <c r="IRE561" s="438"/>
      <c r="IRF561" s="3"/>
      <c r="IRG561" s="578"/>
      <c r="IRH561" s="3"/>
      <c r="IRI561" s="438"/>
      <c r="IRJ561" s="3"/>
      <c r="IRK561" s="578"/>
      <c r="IRL561" s="3"/>
      <c r="IRM561" s="438"/>
      <c r="IRN561" s="3"/>
      <c r="IRO561" s="578"/>
      <c r="IRP561" s="3"/>
      <c r="IRQ561" s="438"/>
      <c r="IRR561" s="3"/>
      <c r="IRS561" s="578"/>
      <c r="IRT561" s="3"/>
      <c r="IRU561" s="438"/>
      <c r="IRV561" s="3"/>
      <c r="IRW561" s="578"/>
      <c r="IRX561" s="3"/>
      <c r="IRY561" s="438"/>
      <c r="IRZ561" s="3"/>
      <c r="ISA561" s="578"/>
      <c r="ISB561" s="3"/>
      <c r="ISC561" s="438"/>
      <c r="ISD561" s="3"/>
      <c r="ISE561" s="578"/>
      <c r="ISF561" s="3"/>
      <c r="ISG561" s="438"/>
      <c r="ISH561" s="3"/>
      <c r="ISI561" s="578"/>
      <c r="ISJ561" s="3"/>
      <c r="ISK561" s="438"/>
      <c r="ISL561" s="3"/>
      <c r="ISM561" s="578"/>
      <c r="ISN561" s="3"/>
      <c r="ISO561" s="438"/>
      <c r="ISP561" s="3"/>
      <c r="ISQ561" s="578"/>
      <c r="ISR561" s="3"/>
      <c r="ISS561" s="438"/>
      <c r="IST561" s="3"/>
      <c r="ISU561" s="578"/>
      <c r="ISV561" s="3"/>
      <c r="ISW561" s="438"/>
      <c r="ISX561" s="3"/>
      <c r="ISY561" s="578"/>
      <c r="ISZ561" s="3"/>
      <c r="ITA561" s="438"/>
      <c r="ITB561" s="3"/>
      <c r="ITC561" s="578"/>
      <c r="ITD561" s="3"/>
      <c r="ITE561" s="438"/>
      <c r="ITF561" s="3"/>
      <c r="ITG561" s="578"/>
      <c r="ITH561" s="3"/>
      <c r="ITI561" s="438"/>
      <c r="ITJ561" s="3"/>
      <c r="ITK561" s="578"/>
      <c r="ITL561" s="3"/>
      <c r="ITM561" s="438"/>
      <c r="ITN561" s="3"/>
      <c r="ITO561" s="578"/>
      <c r="ITP561" s="3"/>
      <c r="ITQ561" s="438"/>
      <c r="ITR561" s="3"/>
      <c r="ITS561" s="578"/>
      <c r="ITT561" s="3"/>
      <c r="ITU561" s="438"/>
      <c r="ITV561" s="3"/>
      <c r="ITW561" s="578"/>
      <c r="ITX561" s="3"/>
      <c r="ITY561" s="438"/>
      <c r="ITZ561" s="3"/>
      <c r="IUA561" s="578"/>
      <c r="IUB561" s="3"/>
      <c r="IUC561" s="438"/>
      <c r="IUD561" s="3"/>
      <c r="IUE561" s="578"/>
      <c r="IUF561" s="3"/>
      <c r="IUG561" s="438"/>
      <c r="IUH561" s="3"/>
      <c r="IUI561" s="578"/>
      <c r="IUJ561" s="3"/>
      <c r="IUK561" s="438"/>
      <c r="IUL561" s="3"/>
      <c r="IUM561" s="578"/>
      <c r="IUN561" s="3"/>
      <c r="IUO561" s="438"/>
      <c r="IUP561" s="3"/>
      <c r="IUQ561" s="578"/>
      <c r="IUR561" s="3"/>
      <c r="IUS561" s="438"/>
      <c r="IUT561" s="3"/>
      <c r="IUU561" s="578"/>
      <c r="IUV561" s="3"/>
      <c r="IUW561" s="438"/>
      <c r="IUX561" s="3"/>
      <c r="IUY561" s="578"/>
      <c r="IUZ561" s="3"/>
      <c r="IVA561" s="438"/>
      <c r="IVB561" s="3"/>
      <c r="IVC561" s="578"/>
      <c r="IVD561" s="3"/>
      <c r="IVE561" s="438"/>
      <c r="IVF561" s="3"/>
      <c r="IVG561" s="578"/>
      <c r="IVH561" s="3"/>
      <c r="IVI561" s="438"/>
      <c r="IVJ561" s="3"/>
      <c r="IVK561" s="578"/>
      <c r="IVL561" s="3"/>
      <c r="IVM561" s="438"/>
      <c r="IVN561" s="3"/>
      <c r="IVO561" s="578"/>
      <c r="IVP561" s="3"/>
      <c r="IVQ561" s="438"/>
      <c r="IVR561" s="3"/>
      <c r="IVS561" s="578"/>
      <c r="IVT561" s="3"/>
      <c r="IVU561" s="438"/>
      <c r="IVV561" s="3"/>
      <c r="IVW561" s="578"/>
      <c r="IVX561" s="3"/>
      <c r="IVY561" s="438"/>
      <c r="IVZ561" s="3"/>
      <c r="IWA561" s="578"/>
      <c r="IWB561" s="3"/>
      <c r="IWC561" s="438"/>
      <c r="IWD561" s="3"/>
      <c r="IWE561" s="578"/>
      <c r="IWF561" s="3"/>
      <c r="IWG561" s="438"/>
      <c r="IWH561" s="3"/>
      <c r="IWI561" s="578"/>
      <c r="IWJ561" s="3"/>
      <c r="IWK561" s="438"/>
      <c r="IWL561" s="3"/>
      <c r="IWM561" s="578"/>
      <c r="IWN561" s="3"/>
      <c r="IWO561" s="438"/>
      <c r="IWP561" s="3"/>
      <c r="IWQ561" s="578"/>
      <c r="IWR561" s="3"/>
      <c r="IWS561" s="438"/>
      <c r="IWT561" s="3"/>
      <c r="IWU561" s="578"/>
      <c r="IWV561" s="3"/>
      <c r="IWW561" s="438"/>
      <c r="IWX561" s="3"/>
      <c r="IWY561" s="578"/>
      <c r="IWZ561" s="3"/>
      <c r="IXA561" s="438"/>
      <c r="IXB561" s="3"/>
      <c r="IXC561" s="578"/>
      <c r="IXD561" s="3"/>
      <c r="IXE561" s="438"/>
      <c r="IXF561" s="3"/>
      <c r="IXG561" s="578"/>
      <c r="IXH561" s="3"/>
      <c r="IXI561" s="438"/>
      <c r="IXJ561" s="3"/>
      <c r="IXK561" s="578"/>
      <c r="IXL561" s="3"/>
      <c r="IXM561" s="438"/>
      <c r="IXN561" s="3"/>
      <c r="IXO561" s="578"/>
      <c r="IXP561" s="3"/>
      <c r="IXQ561" s="438"/>
      <c r="IXR561" s="3"/>
      <c r="IXS561" s="578"/>
      <c r="IXT561" s="3"/>
      <c r="IXU561" s="438"/>
      <c r="IXV561" s="3"/>
      <c r="IXW561" s="578"/>
      <c r="IXX561" s="3"/>
      <c r="IXY561" s="438"/>
      <c r="IXZ561" s="3"/>
      <c r="IYA561" s="578"/>
      <c r="IYB561" s="3"/>
      <c r="IYC561" s="438"/>
      <c r="IYD561" s="3"/>
      <c r="IYE561" s="578"/>
      <c r="IYF561" s="3"/>
      <c r="IYG561" s="438"/>
      <c r="IYH561" s="3"/>
      <c r="IYI561" s="578"/>
      <c r="IYJ561" s="3"/>
      <c r="IYK561" s="438"/>
      <c r="IYL561" s="3"/>
      <c r="IYM561" s="578"/>
      <c r="IYN561" s="3"/>
      <c r="IYO561" s="438"/>
      <c r="IYP561" s="3"/>
      <c r="IYQ561" s="578"/>
      <c r="IYR561" s="3"/>
      <c r="IYS561" s="438"/>
      <c r="IYT561" s="3"/>
      <c r="IYU561" s="578"/>
      <c r="IYV561" s="3"/>
      <c r="IYW561" s="438"/>
      <c r="IYX561" s="3"/>
      <c r="IYY561" s="578"/>
      <c r="IYZ561" s="3"/>
      <c r="IZA561" s="438"/>
      <c r="IZB561" s="3"/>
      <c r="IZC561" s="578"/>
      <c r="IZD561" s="3"/>
      <c r="IZE561" s="438"/>
      <c r="IZF561" s="3"/>
      <c r="IZG561" s="578"/>
      <c r="IZH561" s="3"/>
      <c r="IZI561" s="438"/>
      <c r="IZJ561" s="3"/>
      <c r="IZK561" s="578"/>
      <c r="IZL561" s="3"/>
      <c r="IZM561" s="438"/>
      <c r="IZN561" s="3"/>
      <c r="IZO561" s="578"/>
      <c r="IZP561" s="3"/>
      <c r="IZQ561" s="438"/>
      <c r="IZR561" s="3"/>
      <c r="IZS561" s="578"/>
      <c r="IZT561" s="3"/>
      <c r="IZU561" s="438"/>
      <c r="IZV561" s="3"/>
      <c r="IZW561" s="578"/>
      <c r="IZX561" s="3"/>
      <c r="IZY561" s="438"/>
      <c r="IZZ561" s="3"/>
      <c r="JAA561" s="578"/>
      <c r="JAB561" s="3"/>
      <c r="JAC561" s="438"/>
      <c r="JAD561" s="3"/>
      <c r="JAE561" s="578"/>
      <c r="JAF561" s="3"/>
      <c r="JAG561" s="438"/>
      <c r="JAH561" s="3"/>
      <c r="JAI561" s="578"/>
      <c r="JAJ561" s="3"/>
      <c r="JAK561" s="438"/>
      <c r="JAL561" s="3"/>
      <c r="JAM561" s="578"/>
      <c r="JAN561" s="3"/>
      <c r="JAO561" s="438"/>
      <c r="JAP561" s="3"/>
      <c r="JAQ561" s="578"/>
      <c r="JAR561" s="3"/>
      <c r="JAS561" s="438"/>
      <c r="JAT561" s="3"/>
      <c r="JAU561" s="578"/>
      <c r="JAV561" s="3"/>
      <c r="JAW561" s="438"/>
      <c r="JAX561" s="3"/>
      <c r="JAY561" s="578"/>
      <c r="JAZ561" s="3"/>
      <c r="JBA561" s="438"/>
      <c r="JBB561" s="3"/>
      <c r="JBC561" s="578"/>
      <c r="JBD561" s="3"/>
      <c r="JBE561" s="438"/>
      <c r="JBF561" s="3"/>
      <c r="JBG561" s="578"/>
      <c r="JBH561" s="3"/>
      <c r="JBI561" s="438"/>
      <c r="JBJ561" s="3"/>
      <c r="JBK561" s="578"/>
      <c r="JBL561" s="3"/>
      <c r="JBM561" s="438"/>
      <c r="JBN561" s="3"/>
      <c r="JBO561" s="578"/>
      <c r="JBP561" s="3"/>
      <c r="JBQ561" s="438"/>
      <c r="JBR561" s="3"/>
      <c r="JBS561" s="578"/>
      <c r="JBT561" s="3"/>
      <c r="JBU561" s="438"/>
      <c r="JBV561" s="3"/>
      <c r="JBW561" s="578"/>
      <c r="JBX561" s="3"/>
      <c r="JBY561" s="438"/>
      <c r="JBZ561" s="3"/>
      <c r="JCA561" s="578"/>
      <c r="JCB561" s="3"/>
      <c r="JCC561" s="438"/>
      <c r="JCD561" s="3"/>
      <c r="JCE561" s="578"/>
      <c r="JCF561" s="3"/>
      <c r="JCG561" s="438"/>
      <c r="JCH561" s="3"/>
      <c r="JCI561" s="578"/>
      <c r="JCJ561" s="3"/>
      <c r="JCK561" s="438"/>
      <c r="JCL561" s="3"/>
      <c r="JCM561" s="578"/>
      <c r="JCN561" s="3"/>
      <c r="JCO561" s="438"/>
      <c r="JCP561" s="3"/>
      <c r="JCQ561" s="578"/>
      <c r="JCR561" s="3"/>
      <c r="JCS561" s="438"/>
      <c r="JCT561" s="3"/>
      <c r="JCU561" s="578"/>
      <c r="JCV561" s="3"/>
      <c r="JCW561" s="438"/>
      <c r="JCX561" s="3"/>
      <c r="JCY561" s="578"/>
      <c r="JCZ561" s="3"/>
      <c r="JDA561" s="438"/>
      <c r="JDB561" s="3"/>
      <c r="JDC561" s="578"/>
      <c r="JDD561" s="3"/>
      <c r="JDE561" s="438"/>
      <c r="JDF561" s="3"/>
      <c r="JDG561" s="578"/>
      <c r="JDH561" s="3"/>
      <c r="JDI561" s="438"/>
      <c r="JDJ561" s="3"/>
      <c r="JDK561" s="578"/>
      <c r="JDL561" s="3"/>
      <c r="JDM561" s="438"/>
      <c r="JDN561" s="3"/>
      <c r="JDO561" s="578"/>
      <c r="JDP561" s="3"/>
      <c r="JDQ561" s="438"/>
      <c r="JDR561" s="3"/>
      <c r="JDS561" s="578"/>
      <c r="JDT561" s="3"/>
      <c r="JDU561" s="438"/>
      <c r="JDV561" s="3"/>
      <c r="JDW561" s="578"/>
      <c r="JDX561" s="3"/>
      <c r="JDY561" s="438"/>
      <c r="JDZ561" s="3"/>
      <c r="JEA561" s="578"/>
      <c r="JEB561" s="3"/>
      <c r="JEC561" s="438"/>
      <c r="JED561" s="3"/>
      <c r="JEE561" s="578"/>
      <c r="JEF561" s="3"/>
      <c r="JEG561" s="438"/>
      <c r="JEH561" s="3"/>
      <c r="JEI561" s="578"/>
      <c r="JEJ561" s="3"/>
      <c r="JEK561" s="438"/>
      <c r="JEL561" s="3"/>
      <c r="JEM561" s="578"/>
      <c r="JEN561" s="3"/>
      <c r="JEO561" s="438"/>
      <c r="JEP561" s="3"/>
      <c r="JEQ561" s="578"/>
      <c r="JER561" s="3"/>
      <c r="JES561" s="438"/>
      <c r="JET561" s="3"/>
      <c r="JEU561" s="578"/>
      <c r="JEV561" s="3"/>
      <c r="JEW561" s="438"/>
      <c r="JEX561" s="3"/>
      <c r="JEY561" s="578"/>
      <c r="JEZ561" s="3"/>
      <c r="JFA561" s="438"/>
      <c r="JFB561" s="3"/>
      <c r="JFC561" s="578"/>
      <c r="JFD561" s="3"/>
      <c r="JFE561" s="438"/>
      <c r="JFF561" s="3"/>
      <c r="JFG561" s="578"/>
      <c r="JFH561" s="3"/>
      <c r="JFI561" s="438"/>
      <c r="JFJ561" s="3"/>
      <c r="JFK561" s="578"/>
      <c r="JFL561" s="3"/>
      <c r="JFM561" s="438"/>
      <c r="JFN561" s="3"/>
      <c r="JFO561" s="578"/>
      <c r="JFP561" s="3"/>
      <c r="JFQ561" s="438"/>
      <c r="JFR561" s="3"/>
      <c r="JFS561" s="578"/>
      <c r="JFT561" s="3"/>
      <c r="JFU561" s="438"/>
      <c r="JFV561" s="3"/>
      <c r="JFW561" s="578"/>
      <c r="JFX561" s="3"/>
      <c r="JFY561" s="438"/>
      <c r="JFZ561" s="3"/>
      <c r="JGA561" s="578"/>
      <c r="JGB561" s="3"/>
      <c r="JGC561" s="438"/>
      <c r="JGD561" s="3"/>
      <c r="JGE561" s="578"/>
      <c r="JGF561" s="3"/>
      <c r="JGG561" s="438"/>
      <c r="JGH561" s="3"/>
      <c r="JGI561" s="578"/>
      <c r="JGJ561" s="3"/>
      <c r="JGK561" s="438"/>
      <c r="JGL561" s="3"/>
      <c r="JGM561" s="578"/>
      <c r="JGN561" s="3"/>
      <c r="JGO561" s="438"/>
      <c r="JGP561" s="3"/>
      <c r="JGQ561" s="578"/>
      <c r="JGR561" s="3"/>
      <c r="JGS561" s="438"/>
      <c r="JGT561" s="3"/>
      <c r="JGU561" s="578"/>
      <c r="JGV561" s="3"/>
      <c r="JGW561" s="438"/>
      <c r="JGX561" s="3"/>
      <c r="JGY561" s="578"/>
      <c r="JGZ561" s="3"/>
      <c r="JHA561" s="438"/>
      <c r="JHB561" s="3"/>
      <c r="JHC561" s="578"/>
      <c r="JHD561" s="3"/>
      <c r="JHE561" s="438"/>
      <c r="JHF561" s="3"/>
      <c r="JHG561" s="578"/>
      <c r="JHH561" s="3"/>
      <c r="JHI561" s="438"/>
      <c r="JHJ561" s="3"/>
      <c r="JHK561" s="578"/>
      <c r="JHL561" s="3"/>
      <c r="JHM561" s="438"/>
      <c r="JHN561" s="3"/>
      <c r="JHO561" s="578"/>
      <c r="JHP561" s="3"/>
      <c r="JHQ561" s="438"/>
      <c r="JHR561" s="3"/>
      <c r="JHS561" s="578"/>
      <c r="JHT561" s="3"/>
      <c r="JHU561" s="438"/>
      <c r="JHV561" s="3"/>
      <c r="JHW561" s="578"/>
      <c r="JHX561" s="3"/>
      <c r="JHY561" s="438"/>
      <c r="JHZ561" s="3"/>
      <c r="JIA561" s="578"/>
      <c r="JIB561" s="3"/>
      <c r="JIC561" s="438"/>
      <c r="JID561" s="3"/>
      <c r="JIE561" s="578"/>
      <c r="JIF561" s="3"/>
      <c r="JIG561" s="438"/>
      <c r="JIH561" s="3"/>
      <c r="JII561" s="578"/>
      <c r="JIJ561" s="3"/>
      <c r="JIK561" s="438"/>
      <c r="JIL561" s="3"/>
      <c r="JIM561" s="578"/>
      <c r="JIN561" s="3"/>
      <c r="JIO561" s="438"/>
      <c r="JIP561" s="3"/>
      <c r="JIQ561" s="578"/>
      <c r="JIR561" s="3"/>
      <c r="JIS561" s="438"/>
      <c r="JIT561" s="3"/>
      <c r="JIU561" s="578"/>
      <c r="JIV561" s="3"/>
      <c r="JIW561" s="438"/>
      <c r="JIX561" s="3"/>
      <c r="JIY561" s="578"/>
      <c r="JIZ561" s="3"/>
      <c r="JJA561" s="438"/>
      <c r="JJB561" s="3"/>
      <c r="JJC561" s="578"/>
      <c r="JJD561" s="3"/>
      <c r="JJE561" s="438"/>
      <c r="JJF561" s="3"/>
      <c r="JJG561" s="578"/>
      <c r="JJH561" s="3"/>
      <c r="JJI561" s="438"/>
      <c r="JJJ561" s="3"/>
      <c r="JJK561" s="578"/>
      <c r="JJL561" s="3"/>
      <c r="JJM561" s="438"/>
      <c r="JJN561" s="3"/>
      <c r="JJO561" s="578"/>
      <c r="JJP561" s="3"/>
      <c r="JJQ561" s="438"/>
      <c r="JJR561" s="3"/>
      <c r="JJS561" s="578"/>
      <c r="JJT561" s="3"/>
      <c r="JJU561" s="438"/>
      <c r="JJV561" s="3"/>
      <c r="JJW561" s="578"/>
      <c r="JJX561" s="3"/>
      <c r="JJY561" s="438"/>
      <c r="JJZ561" s="3"/>
      <c r="JKA561" s="578"/>
      <c r="JKB561" s="3"/>
      <c r="JKC561" s="438"/>
      <c r="JKD561" s="3"/>
      <c r="JKE561" s="578"/>
      <c r="JKF561" s="3"/>
      <c r="JKG561" s="438"/>
      <c r="JKH561" s="3"/>
      <c r="JKI561" s="578"/>
      <c r="JKJ561" s="3"/>
      <c r="JKK561" s="438"/>
      <c r="JKL561" s="3"/>
      <c r="JKM561" s="578"/>
      <c r="JKN561" s="3"/>
      <c r="JKO561" s="438"/>
      <c r="JKP561" s="3"/>
      <c r="JKQ561" s="578"/>
      <c r="JKR561" s="3"/>
      <c r="JKS561" s="438"/>
      <c r="JKT561" s="3"/>
      <c r="JKU561" s="578"/>
      <c r="JKV561" s="3"/>
      <c r="JKW561" s="438"/>
      <c r="JKX561" s="3"/>
      <c r="JKY561" s="578"/>
      <c r="JKZ561" s="3"/>
      <c r="JLA561" s="438"/>
      <c r="JLB561" s="3"/>
      <c r="JLC561" s="578"/>
      <c r="JLD561" s="3"/>
      <c r="JLE561" s="438"/>
      <c r="JLF561" s="3"/>
      <c r="JLG561" s="578"/>
      <c r="JLH561" s="3"/>
      <c r="JLI561" s="438"/>
      <c r="JLJ561" s="3"/>
      <c r="JLK561" s="578"/>
      <c r="JLL561" s="3"/>
      <c r="JLM561" s="438"/>
      <c r="JLN561" s="3"/>
      <c r="JLO561" s="578"/>
      <c r="JLP561" s="3"/>
      <c r="JLQ561" s="438"/>
      <c r="JLR561" s="3"/>
      <c r="JLS561" s="578"/>
      <c r="JLT561" s="3"/>
      <c r="JLU561" s="438"/>
      <c r="JLV561" s="3"/>
      <c r="JLW561" s="578"/>
      <c r="JLX561" s="3"/>
      <c r="JLY561" s="438"/>
      <c r="JLZ561" s="3"/>
      <c r="JMA561" s="578"/>
      <c r="JMB561" s="3"/>
      <c r="JMC561" s="438"/>
      <c r="JMD561" s="3"/>
      <c r="JME561" s="578"/>
      <c r="JMF561" s="3"/>
      <c r="JMG561" s="438"/>
      <c r="JMH561" s="3"/>
      <c r="JMI561" s="578"/>
      <c r="JMJ561" s="3"/>
      <c r="JMK561" s="438"/>
      <c r="JML561" s="3"/>
      <c r="JMM561" s="578"/>
      <c r="JMN561" s="3"/>
      <c r="JMO561" s="438"/>
      <c r="JMP561" s="3"/>
      <c r="JMQ561" s="578"/>
      <c r="JMR561" s="3"/>
      <c r="JMS561" s="438"/>
      <c r="JMT561" s="3"/>
      <c r="JMU561" s="578"/>
      <c r="JMV561" s="3"/>
      <c r="JMW561" s="438"/>
      <c r="JMX561" s="3"/>
      <c r="JMY561" s="578"/>
      <c r="JMZ561" s="3"/>
      <c r="JNA561" s="438"/>
      <c r="JNB561" s="3"/>
      <c r="JNC561" s="578"/>
      <c r="JND561" s="3"/>
      <c r="JNE561" s="438"/>
      <c r="JNF561" s="3"/>
      <c r="JNG561" s="578"/>
      <c r="JNH561" s="3"/>
      <c r="JNI561" s="438"/>
      <c r="JNJ561" s="3"/>
      <c r="JNK561" s="578"/>
      <c r="JNL561" s="3"/>
      <c r="JNM561" s="438"/>
      <c r="JNN561" s="3"/>
      <c r="JNO561" s="578"/>
      <c r="JNP561" s="3"/>
      <c r="JNQ561" s="438"/>
      <c r="JNR561" s="3"/>
      <c r="JNS561" s="578"/>
      <c r="JNT561" s="3"/>
      <c r="JNU561" s="438"/>
      <c r="JNV561" s="3"/>
      <c r="JNW561" s="578"/>
      <c r="JNX561" s="3"/>
      <c r="JNY561" s="438"/>
      <c r="JNZ561" s="3"/>
      <c r="JOA561" s="578"/>
      <c r="JOB561" s="3"/>
      <c r="JOC561" s="438"/>
      <c r="JOD561" s="3"/>
      <c r="JOE561" s="578"/>
      <c r="JOF561" s="3"/>
      <c r="JOG561" s="438"/>
      <c r="JOH561" s="3"/>
      <c r="JOI561" s="578"/>
      <c r="JOJ561" s="3"/>
      <c r="JOK561" s="438"/>
      <c r="JOL561" s="3"/>
      <c r="JOM561" s="578"/>
      <c r="JON561" s="3"/>
      <c r="JOO561" s="438"/>
      <c r="JOP561" s="3"/>
      <c r="JOQ561" s="578"/>
      <c r="JOR561" s="3"/>
      <c r="JOS561" s="438"/>
      <c r="JOT561" s="3"/>
      <c r="JOU561" s="578"/>
      <c r="JOV561" s="3"/>
      <c r="JOW561" s="438"/>
      <c r="JOX561" s="3"/>
      <c r="JOY561" s="578"/>
      <c r="JOZ561" s="3"/>
      <c r="JPA561" s="438"/>
      <c r="JPB561" s="3"/>
      <c r="JPC561" s="578"/>
      <c r="JPD561" s="3"/>
      <c r="JPE561" s="438"/>
      <c r="JPF561" s="3"/>
      <c r="JPG561" s="578"/>
      <c r="JPH561" s="3"/>
      <c r="JPI561" s="438"/>
      <c r="JPJ561" s="3"/>
      <c r="JPK561" s="578"/>
      <c r="JPL561" s="3"/>
      <c r="JPM561" s="438"/>
      <c r="JPN561" s="3"/>
      <c r="JPO561" s="578"/>
      <c r="JPP561" s="3"/>
      <c r="JPQ561" s="438"/>
      <c r="JPR561" s="3"/>
      <c r="JPS561" s="578"/>
      <c r="JPT561" s="3"/>
      <c r="JPU561" s="438"/>
      <c r="JPV561" s="3"/>
      <c r="JPW561" s="578"/>
      <c r="JPX561" s="3"/>
      <c r="JPY561" s="438"/>
      <c r="JPZ561" s="3"/>
      <c r="JQA561" s="578"/>
      <c r="JQB561" s="3"/>
      <c r="JQC561" s="438"/>
      <c r="JQD561" s="3"/>
      <c r="JQE561" s="578"/>
      <c r="JQF561" s="3"/>
      <c r="JQG561" s="438"/>
      <c r="JQH561" s="3"/>
      <c r="JQI561" s="578"/>
      <c r="JQJ561" s="3"/>
      <c r="JQK561" s="438"/>
      <c r="JQL561" s="3"/>
      <c r="JQM561" s="578"/>
      <c r="JQN561" s="3"/>
      <c r="JQO561" s="438"/>
      <c r="JQP561" s="3"/>
      <c r="JQQ561" s="578"/>
      <c r="JQR561" s="3"/>
      <c r="JQS561" s="438"/>
      <c r="JQT561" s="3"/>
      <c r="JQU561" s="578"/>
      <c r="JQV561" s="3"/>
      <c r="JQW561" s="438"/>
      <c r="JQX561" s="3"/>
      <c r="JQY561" s="578"/>
      <c r="JQZ561" s="3"/>
      <c r="JRA561" s="438"/>
      <c r="JRB561" s="3"/>
      <c r="JRC561" s="578"/>
      <c r="JRD561" s="3"/>
      <c r="JRE561" s="438"/>
      <c r="JRF561" s="3"/>
      <c r="JRG561" s="578"/>
      <c r="JRH561" s="3"/>
      <c r="JRI561" s="438"/>
      <c r="JRJ561" s="3"/>
      <c r="JRK561" s="578"/>
      <c r="JRL561" s="3"/>
      <c r="JRM561" s="438"/>
      <c r="JRN561" s="3"/>
      <c r="JRO561" s="578"/>
      <c r="JRP561" s="3"/>
      <c r="JRQ561" s="438"/>
      <c r="JRR561" s="3"/>
      <c r="JRS561" s="578"/>
      <c r="JRT561" s="3"/>
      <c r="JRU561" s="438"/>
      <c r="JRV561" s="3"/>
      <c r="JRW561" s="578"/>
      <c r="JRX561" s="3"/>
      <c r="JRY561" s="438"/>
      <c r="JRZ561" s="3"/>
      <c r="JSA561" s="578"/>
      <c r="JSB561" s="3"/>
      <c r="JSC561" s="438"/>
      <c r="JSD561" s="3"/>
      <c r="JSE561" s="578"/>
      <c r="JSF561" s="3"/>
      <c r="JSG561" s="438"/>
      <c r="JSH561" s="3"/>
      <c r="JSI561" s="578"/>
      <c r="JSJ561" s="3"/>
      <c r="JSK561" s="438"/>
      <c r="JSL561" s="3"/>
      <c r="JSM561" s="578"/>
      <c r="JSN561" s="3"/>
      <c r="JSO561" s="438"/>
      <c r="JSP561" s="3"/>
      <c r="JSQ561" s="578"/>
      <c r="JSR561" s="3"/>
      <c r="JSS561" s="438"/>
      <c r="JST561" s="3"/>
      <c r="JSU561" s="578"/>
      <c r="JSV561" s="3"/>
      <c r="JSW561" s="438"/>
      <c r="JSX561" s="3"/>
      <c r="JSY561" s="578"/>
      <c r="JSZ561" s="3"/>
      <c r="JTA561" s="438"/>
      <c r="JTB561" s="3"/>
      <c r="JTC561" s="578"/>
      <c r="JTD561" s="3"/>
      <c r="JTE561" s="438"/>
      <c r="JTF561" s="3"/>
      <c r="JTG561" s="578"/>
      <c r="JTH561" s="3"/>
      <c r="JTI561" s="438"/>
      <c r="JTJ561" s="3"/>
      <c r="JTK561" s="578"/>
      <c r="JTL561" s="3"/>
      <c r="JTM561" s="438"/>
      <c r="JTN561" s="3"/>
      <c r="JTO561" s="578"/>
      <c r="JTP561" s="3"/>
      <c r="JTQ561" s="438"/>
      <c r="JTR561" s="3"/>
      <c r="JTS561" s="578"/>
      <c r="JTT561" s="3"/>
      <c r="JTU561" s="438"/>
      <c r="JTV561" s="3"/>
      <c r="JTW561" s="578"/>
      <c r="JTX561" s="3"/>
      <c r="JTY561" s="438"/>
      <c r="JTZ561" s="3"/>
      <c r="JUA561" s="578"/>
      <c r="JUB561" s="3"/>
      <c r="JUC561" s="438"/>
      <c r="JUD561" s="3"/>
      <c r="JUE561" s="578"/>
      <c r="JUF561" s="3"/>
      <c r="JUG561" s="438"/>
      <c r="JUH561" s="3"/>
      <c r="JUI561" s="578"/>
      <c r="JUJ561" s="3"/>
      <c r="JUK561" s="438"/>
      <c r="JUL561" s="3"/>
      <c r="JUM561" s="578"/>
      <c r="JUN561" s="3"/>
      <c r="JUO561" s="438"/>
      <c r="JUP561" s="3"/>
      <c r="JUQ561" s="578"/>
      <c r="JUR561" s="3"/>
      <c r="JUS561" s="438"/>
      <c r="JUT561" s="3"/>
      <c r="JUU561" s="578"/>
      <c r="JUV561" s="3"/>
      <c r="JUW561" s="438"/>
      <c r="JUX561" s="3"/>
      <c r="JUY561" s="578"/>
      <c r="JUZ561" s="3"/>
      <c r="JVA561" s="438"/>
      <c r="JVB561" s="3"/>
      <c r="JVC561" s="578"/>
      <c r="JVD561" s="3"/>
      <c r="JVE561" s="438"/>
      <c r="JVF561" s="3"/>
      <c r="JVG561" s="578"/>
      <c r="JVH561" s="3"/>
      <c r="JVI561" s="438"/>
      <c r="JVJ561" s="3"/>
      <c r="JVK561" s="578"/>
      <c r="JVL561" s="3"/>
      <c r="JVM561" s="438"/>
      <c r="JVN561" s="3"/>
      <c r="JVO561" s="578"/>
      <c r="JVP561" s="3"/>
      <c r="JVQ561" s="438"/>
      <c r="JVR561" s="3"/>
      <c r="JVS561" s="578"/>
      <c r="JVT561" s="3"/>
      <c r="JVU561" s="438"/>
      <c r="JVV561" s="3"/>
      <c r="JVW561" s="578"/>
      <c r="JVX561" s="3"/>
      <c r="JVY561" s="438"/>
      <c r="JVZ561" s="3"/>
      <c r="JWA561" s="578"/>
      <c r="JWB561" s="3"/>
      <c r="JWC561" s="438"/>
      <c r="JWD561" s="3"/>
      <c r="JWE561" s="578"/>
      <c r="JWF561" s="3"/>
      <c r="JWG561" s="438"/>
      <c r="JWH561" s="3"/>
      <c r="JWI561" s="578"/>
      <c r="JWJ561" s="3"/>
      <c r="JWK561" s="438"/>
      <c r="JWL561" s="3"/>
      <c r="JWM561" s="578"/>
      <c r="JWN561" s="3"/>
      <c r="JWO561" s="438"/>
      <c r="JWP561" s="3"/>
      <c r="JWQ561" s="578"/>
      <c r="JWR561" s="3"/>
      <c r="JWS561" s="438"/>
      <c r="JWT561" s="3"/>
      <c r="JWU561" s="578"/>
      <c r="JWV561" s="3"/>
      <c r="JWW561" s="438"/>
      <c r="JWX561" s="3"/>
      <c r="JWY561" s="578"/>
      <c r="JWZ561" s="3"/>
      <c r="JXA561" s="438"/>
      <c r="JXB561" s="3"/>
      <c r="JXC561" s="578"/>
      <c r="JXD561" s="3"/>
      <c r="JXE561" s="438"/>
      <c r="JXF561" s="3"/>
      <c r="JXG561" s="578"/>
      <c r="JXH561" s="3"/>
      <c r="JXI561" s="438"/>
      <c r="JXJ561" s="3"/>
      <c r="JXK561" s="578"/>
      <c r="JXL561" s="3"/>
      <c r="JXM561" s="438"/>
      <c r="JXN561" s="3"/>
      <c r="JXO561" s="578"/>
      <c r="JXP561" s="3"/>
      <c r="JXQ561" s="438"/>
      <c r="JXR561" s="3"/>
      <c r="JXS561" s="578"/>
      <c r="JXT561" s="3"/>
      <c r="JXU561" s="438"/>
      <c r="JXV561" s="3"/>
      <c r="JXW561" s="578"/>
      <c r="JXX561" s="3"/>
      <c r="JXY561" s="438"/>
      <c r="JXZ561" s="3"/>
      <c r="JYA561" s="578"/>
      <c r="JYB561" s="3"/>
      <c r="JYC561" s="438"/>
      <c r="JYD561" s="3"/>
      <c r="JYE561" s="578"/>
      <c r="JYF561" s="3"/>
      <c r="JYG561" s="438"/>
      <c r="JYH561" s="3"/>
      <c r="JYI561" s="578"/>
      <c r="JYJ561" s="3"/>
      <c r="JYK561" s="438"/>
      <c r="JYL561" s="3"/>
      <c r="JYM561" s="578"/>
      <c r="JYN561" s="3"/>
      <c r="JYO561" s="438"/>
      <c r="JYP561" s="3"/>
      <c r="JYQ561" s="578"/>
      <c r="JYR561" s="3"/>
      <c r="JYS561" s="438"/>
      <c r="JYT561" s="3"/>
      <c r="JYU561" s="578"/>
      <c r="JYV561" s="3"/>
      <c r="JYW561" s="438"/>
      <c r="JYX561" s="3"/>
      <c r="JYY561" s="578"/>
      <c r="JYZ561" s="3"/>
      <c r="JZA561" s="438"/>
      <c r="JZB561" s="3"/>
      <c r="JZC561" s="578"/>
      <c r="JZD561" s="3"/>
      <c r="JZE561" s="438"/>
      <c r="JZF561" s="3"/>
      <c r="JZG561" s="578"/>
      <c r="JZH561" s="3"/>
      <c r="JZI561" s="438"/>
      <c r="JZJ561" s="3"/>
      <c r="JZK561" s="578"/>
      <c r="JZL561" s="3"/>
      <c r="JZM561" s="438"/>
      <c r="JZN561" s="3"/>
      <c r="JZO561" s="578"/>
      <c r="JZP561" s="3"/>
      <c r="JZQ561" s="438"/>
      <c r="JZR561" s="3"/>
      <c r="JZS561" s="578"/>
      <c r="JZT561" s="3"/>
      <c r="JZU561" s="438"/>
      <c r="JZV561" s="3"/>
      <c r="JZW561" s="578"/>
      <c r="JZX561" s="3"/>
      <c r="JZY561" s="438"/>
      <c r="JZZ561" s="3"/>
      <c r="KAA561" s="578"/>
      <c r="KAB561" s="3"/>
      <c r="KAC561" s="438"/>
      <c r="KAD561" s="3"/>
      <c r="KAE561" s="578"/>
      <c r="KAF561" s="3"/>
      <c r="KAG561" s="438"/>
      <c r="KAH561" s="3"/>
      <c r="KAI561" s="578"/>
      <c r="KAJ561" s="3"/>
      <c r="KAK561" s="438"/>
      <c r="KAL561" s="3"/>
      <c r="KAM561" s="578"/>
      <c r="KAN561" s="3"/>
      <c r="KAO561" s="438"/>
      <c r="KAP561" s="3"/>
      <c r="KAQ561" s="578"/>
      <c r="KAR561" s="3"/>
      <c r="KAS561" s="438"/>
      <c r="KAT561" s="3"/>
      <c r="KAU561" s="578"/>
      <c r="KAV561" s="3"/>
      <c r="KAW561" s="438"/>
      <c r="KAX561" s="3"/>
      <c r="KAY561" s="578"/>
      <c r="KAZ561" s="3"/>
      <c r="KBA561" s="438"/>
      <c r="KBB561" s="3"/>
      <c r="KBC561" s="578"/>
      <c r="KBD561" s="3"/>
      <c r="KBE561" s="438"/>
      <c r="KBF561" s="3"/>
      <c r="KBG561" s="578"/>
      <c r="KBH561" s="3"/>
      <c r="KBI561" s="438"/>
      <c r="KBJ561" s="3"/>
      <c r="KBK561" s="578"/>
      <c r="KBL561" s="3"/>
      <c r="KBM561" s="438"/>
      <c r="KBN561" s="3"/>
      <c r="KBO561" s="578"/>
      <c r="KBP561" s="3"/>
      <c r="KBQ561" s="438"/>
      <c r="KBR561" s="3"/>
      <c r="KBS561" s="578"/>
      <c r="KBT561" s="3"/>
      <c r="KBU561" s="438"/>
      <c r="KBV561" s="3"/>
      <c r="KBW561" s="578"/>
      <c r="KBX561" s="3"/>
      <c r="KBY561" s="438"/>
      <c r="KBZ561" s="3"/>
      <c r="KCA561" s="578"/>
      <c r="KCB561" s="3"/>
      <c r="KCC561" s="438"/>
      <c r="KCD561" s="3"/>
      <c r="KCE561" s="578"/>
      <c r="KCF561" s="3"/>
      <c r="KCG561" s="438"/>
      <c r="KCH561" s="3"/>
      <c r="KCI561" s="578"/>
      <c r="KCJ561" s="3"/>
      <c r="KCK561" s="438"/>
      <c r="KCL561" s="3"/>
      <c r="KCM561" s="578"/>
      <c r="KCN561" s="3"/>
      <c r="KCO561" s="438"/>
      <c r="KCP561" s="3"/>
      <c r="KCQ561" s="578"/>
      <c r="KCR561" s="3"/>
      <c r="KCS561" s="438"/>
      <c r="KCT561" s="3"/>
      <c r="KCU561" s="578"/>
      <c r="KCV561" s="3"/>
      <c r="KCW561" s="438"/>
      <c r="KCX561" s="3"/>
      <c r="KCY561" s="578"/>
      <c r="KCZ561" s="3"/>
      <c r="KDA561" s="438"/>
      <c r="KDB561" s="3"/>
      <c r="KDC561" s="578"/>
      <c r="KDD561" s="3"/>
      <c r="KDE561" s="438"/>
      <c r="KDF561" s="3"/>
      <c r="KDG561" s="578"/>
      <c r="KDH561" s="3"/>
      <c r="KDI561" s="438"/>
      <c r="KDJ561" s="3"/>
      <c r="KDK561" s="578"/>
      <c r="KDL561" s="3"/>
      <c r="KDM561" s="438"/>
      <c r="KDN561" s="3"/>
      <c r="KDO561" s="578"/>
      <c r="KDP561" s="3"/>
      <c r="KDQ561" s="438"/>
      <c r="KDR561" s="3"/>
      <c r="KDS561" s="578"/>
      <c r="KDT561" s="3"/>
      <c r="KDU561" s="438"/>
      <c r="KDV561" s="3"/>
      <c r="KDW561" s="578"/>
      <c r="KDX561" s="3"/>
      <c r="KDY561" s="438"/>
      <c r="KDZ561" s="3"/>
      <c r="KEA561" s="578"/>
      <c r="KEB561" s="3"/>
      <c r="KEC561" s="438"/>
      <c r="KED561" s="3"/>
      <c r="KEE561" s="578"/>
      <c r="KEF561" s="3"/>
      <c r="KEG561" s="438"/>
      <c r="KEH561" s="3"/>
      <c r="KEI561" s="578"/>
      <c r="KEJ561" s="3"/>
      <c r="KEK561" s="438"/>
      <c r="KEL561" s="3"/>
      <c r="KEM561" s="578"/>
      <c r="KEN561" s="3"/>
      <c r="KEO561" s="438"/>
      <c r="KEP561" s="3"/>
      <c r="KEQ561" s="578"/>
      <c r="KER561" s="3"/>
      <c r="KES561" s="438"/>
      <c r="KET561" s="3"/>
      <c r="KEU561" s="578"/>
      <c r="KEV561" s="3"/>
      <c r="KEW561" s="438"/>
      <c r="KEX561" s="3"/>
      <c r="KEY561" s="578"/>
      <c r="KEZ561" s="3"/>
      <c r="KFA561" s="438"/>
      <c r="KFB561" s="3"/>
      <c r="KFC561" s="578"/>
      <c r="KFD561" s="3"/>
      <c r="KFE561" s="438"/>
      <c r="KFF561" s="3"/>
      <c r="KFG561" s="578"/>
      <c r="KFH561" s="3"/>
      <c r="KFI561" s="438"/>
      <c r="KFJ561" s="3"/>
      <c r="KFK561" s="578"/>
      <c r="KFL561" s="3"/>
      <c r="KFM561" s="438"/>
      <c r="KFN561" s="3"/>
      <c r="KFO561" s="578"/>
      <c r="KFP561" s="3"/>
      <c r="KFQ561" s="438"/>
      <c r="KFR561" s="3"/>
      <c r="KFS561" s="578"/>
      <c r="KFT561" s="3"/>
      <c r="KFU561" s="438"/>
      <c r="KFV561" s="3"/>
      <c r="KFW561" s="578"/>
      <c r="KFX561" s="3"/>
      <c r="KFY561" s="438"/>
      <c r="KFZ561" s="3"/>
      <c r="KGA561" s="578"/>
      <c r="KGB561" s="3"/>
      <c r="KGC561" s="438"/>
      <c r="KGD561" s="3"/>
      <c r="KGE561" s="578"/>
      <c r="KGF561" s="3"/>
      <c r="KGG561" s="438"/>
      <c r="KGH561" s="3"/>
      <c r="KGI561" s="578"/>
      <c r="KGJ561" s="3"/>
      <c r="KGK561" s="438"/>
      <c r="KGL561" s="3"/>
      <c r="KGM561" s="578"/>
      <c r="KGN561" s="3"/>
      <c r="KGO561" s="438"/>
      <c r="KGP561" s="3"/>
      <c r="KGQ561" s="578"/>
      <c r="KGR561" s="3"/>
      <c r="KGS561" s="438"/>
      <c r="KGT561" s="3"/>
      <c r="KGU561" s="578"/>
      <c r="KGV561" s="3"/>
      <c r="KGW561" s="438"/>
      <c r="KGX561" s="3"/>
      <c r="KGY561" s="578"/>
      <c r="KGZ561" s="3"/>
      <c r="KHA561" s="438"/>
      <c r="KHB561" s="3"/>
      <c r="KHC561" s="578"/>
      <c r="KHD561" s="3"/>
      <c r="KHE561" s="438"/>
      <c r="KHF561" s="3"/>
      <c r="KHG561" s="578"/>
      <c r="KHH561" s="3"/>
      <c r="KHI561" s="438"/>
      <c r="KHJ561" s="3"/>
      <c r="KHK561" s="578"/>
      <c r="KHL561" s="3"/>
      <c r="KHM561" s="438"/>
      <c r="KHN561" s="3"/>
      <c r="KHO561" s="578"/>
      <c r="KHP561" s="3"/>
      <c r="KHQ561" s="438"/>
      <c r="KHR561" s="3"/>
      <c r="KHS561" s="578"/>
      <c r="KHT561" s="3"/>
      <c r="KHU561" s="438"/>
      <c r="KHV561" s="3"/>
      <c r="KHW561" s="578"/>
      <c r="KHX561" s="3"/>
      <c r="KHY561" s="438"/>
      <c r="KHZ561" s="3"/>
      <c r="KIA561" s="578"/>
      <c r="KIB561" s="3"/>
      <c r="KIC561" s="438"/>
      <c r="KID561" s="3"/>
      <c r="KIE561" s="578"/>
      <c r="KIF561" s="3"/>
      <c r="KIG561" s="438"/>
      <c r="KIH561" s="3"/>
      <c r="KII561" s="578"/>
      <c r="KIJ561" s="3"/>
      <c r="KIK561" s="438"/>
      <c r="KIL561" s="3"/>
      <c r="KIM561" s="578"/>
      <c r="KIN561" s="3"/>
      <c r="KIO561" s="438"/>
      <c r="KIP561" s="3"/>
      <c r="KIQ561" s="578"/>
      <c r="KIR561" s="3"/>
      <c r="KIS561" s="438"/>
      <c r="KIT561" s="3"/>
      <c r="KIU561" s="578"/>
      <c r="KIV561" s="3"/>
      <c r="KIW561" s="438"/>
      <c r="KIX561" s="3"/>
      <c r="KIY561" s="578"/>
      <c r="KIZ561" s="3"/>
      <c r="KJA561" s="438"/>
      <c r="KJB561" s="3"/>
      <c r="KJC561" s="578"/>
      <c r="KJD561" s="3"/>
      <c r="KJE561" s="438"/>
      <c r="KJF561" s="3"/>
      <c r="KJG561" s="578"/>
      <c r="KJH561" s="3"/>
      <c r="KJI561" s="438"/>
      <c r="KJJ561" s="3"/>
      <c r="KJK561" s="578"/>
      <c r="KJL561" s="3"/>
      <c r="KJM561" s="438"/>
      <c r="KJN561" s="3"/>
      <c r="KJO561" s="578"/>
      <c r="KJP561" s="3"/>
      <c r="KJQ561" s="438"/>
      <c r="KJR561" s="3"/>
      <c r="KJS561" s="578"/>
      <c r="KJT561" s="3"/>
      <c r="KJU561" s="438"/>
      <c r="KJV561" s="3"/>
      <c r="KJW561" s="578"/>
      <c r="KJX561" s="3"/>
      <c r="KJY561" s="438"/>
      <c r="KJZ561" s="3"/>
      <c r="KKA561" s="578"/>
      <c r="KKB561" s="3"/>
      <c r="KKC561" s="438"/>
      <c r="KKD561" s="3"/>
      <c r="KKE561" s="578"/>
      <c r="KKF561" s="3"/>
      <c r="KKG561" s="438"/>
      <c r="KKH561" s="3"/>
      <c r="KKI561" s="578"/>
      <c r="KKJ561" s="3"/>
      <c r="KKK561" s="438"/>
      <c r="KKL561" s="3"/>
      <c r="KKM561" s="578"/>
      <c r="KKN561" s="3"/>
      <c r="KKO561" s="438"/>
      <c r="KKP561" s="3"/>
      <c r="KKQ561" s="578"/>
      <c r="KKR561" s="3"/>
      <c r="KKS561" s="438"/>
      <c r="KKT561" s="3"/>
      <c r="KKU561" s="578"/>
      <c r="KKV561" s="3"/>
      <c r="KKW561" s="438"/>
      <c r="KKX561" s="3"/>
      <c r="KKY561" s="578"/>
      <c r="KKZ561" s="3"/>
      <c r="KLA561" s="438"/>
      <c r="KLB561" s="3"/>
      <c r="KLC561" s="578"/>
      <c r="KLD561" s="3"/>
      <c r="KLE561" s="438"/>
      <c r="KLF561" s="3"/>
      <c r="KLG561" s="578"/>
      <c r="KLH561" s="3"/>
      <c r="KLI561" s="438"/>
      <c r="KLJ561" s="3"/>
      <c r="KLK561" s="578"/>
      <c r="KLL561" s="3"/>
      <c r="KLM561" s="438"/>
      <c r="KLN561" s="3"/>
      <c r="KLO561" s="578"/>
      <c r="KLP561" s="3"/>
      <c r="KLQ561" s="438"/>
      <c r="KLR561" s="3"/>
      <c r="KLS561" s="578"/>
      <c r="KLT561" s="3"/>
      <c r="KLU561" s="438"/>
      <c r="KLV561" s="3"/>
      <c r="KLW561" s="578"/>
      <c r="KLX561" s="3"/>
      <c r="KLY561" s="438"/>
      <c r="KLZ561" s="3"/>
      <c r="KMA561" s="578"/>
      <c r="KMB561" s="3"/>
      <c r="KMC561" s="438"/>
      <c r="KMD561" s="3"/>
      <c r="KME561" s="578"/>
      <c r="KMF561" s="3"/>
      <c r="KMG561" s="438"/>
      <c r="KMH561" s="3"/>
      <c r="KMI561" s="578"/>
      <c r="KMJ561" s="3"/>
      <c r="KMK561" s="438"/>
      <c r="KML561" s="3"/>
      <c r="KMM561" s="578"/>
      <c r="KMN561" s="3"/>
      <c r="KMO561" s="438"/>
      <c r="KMP561" s="3"/>
      <c r="KMQ561" s="578"/>
      <c r="KMR561" s="3"/>
      <c r="KMS561" s="438"/>
      <c r="KMT561" s="3"/>
      <c r="KMU561" s="578"/>
      <c r="KMV561" s="3"/>
      <c r="KMW561" s="438"/>
      <c r="KMX561" s="3"/>
      <c r="KMY561" s="578"/>
      <c r="KMZ561" s="3"/>
      <c r="KNA561" s="438"/>
      <c r="KNB561" s="3"/>
      <c r="KNC561" s="578"/>
      <c r="KND561" s="3"/>
      <c r="KNE561" s="438"/>
      <c r="KNF561" s="3"/>
      <c r="KNG561" s="578"/>
      <c r="KNH561" s="3"/>
      <c r="KNI561" s="438"/>
      <c r="KNJ561" s="3"/>
      <c r="KNK561" s="578"/>
      <c r="KNL561" s="3"/>
      <c r="KNM561" s="438"/>
      <c r="KNN561" s="3"/>
      <c r="KNO561" s="578"/>
      <c r="KNP561" s="3"/>
      <c r="KNQ561" s="438"/>
      <c r="KNR561" s="3"/>
      <c r="KNS561" s="578"/>
      <c r="KNT561" s="3"/>
      <c r="KNU561" s="438"/>
      <c r="KNV561" s="3"/>
      <c r="KNW561" s="578"/>
      <c r="KNX561" s="3"/>
      <c r="KNY561" s="438"/>
      <c r="KNZ561" s="3"/>
      <c r="KOA561" s="578"/>
      <c r="KOB561" s="3"/>
      <c r="KOC561" s="438"/>
      <c r="KOD561" s="3"/>
      <c r="KOE561" s="578"/>
      <c r="KOF561" s="3"/>
      <c r="KOG561" s="438"/>
      <c r="KOH561" s="3"/>
      <c r="KOI561" s="578"/>
      <c r="KOJ561" s="3"/>
      <c r="KOK561" s="438"/>
      <c r="KOL561" s="3"/>
      <c r="KOM561" s="578"/>
      <c r="KON561" s="3"/>
      <c r="KOO561" s="438"/>
      <c r="KOP561" s="3"/>
      <c r="KOQ561" s="578"/>
      <c r="KOR561" s="3"/>
      <c r="KOS561" s="438"/>
      <c r="KOT561" s="3"/>
      <c r="KOU561" s="578"/>
      <c r="KOV561" s="3"/>
      <c r="KOW561" s="438"/>
      <c r="KOX561" s="3"/>
      <c r="KOY561" s="578"/>
      <c r="KOZ561" s="3"/>
      <c r="KPA561" s="438"/>
      <c r="KPB561" s="3"/>
      <c r="KPC561" s="578"/>
      <c r="KPD561" s="3"/>
      <c r="KPE561" s="438"/>
      <c r="KPF561" s="3"/>
      <c r="KPG561" s="578"/>
      <c r="KPH561" s="3"/>
      <c r="KPI561" s="438"/>
      <c r="KPJ561" s="3"/>
      <c r="KPK561" s="578"/>
      <c r="KPL561" s="3"/>
      <c r="KPM561" s="438"/>
      <c r="KPN561" s="3"/>
      <c r="KPO561" s="578"/>
      <c r="KPP561" s="3"/>
      <c r="KPQ561" s="438"/>
      <c r="KPR561" s="3"/>
      <c r="KPS561" s="578"/>
      <c r="KPT561" s="3"/>
      <c r="KPU561" s="438"/>
      <c r="KPV561" s="3"/>
      <c r="KPW561" s="578"/>
      <c r="KPX561" s="3"/>
      <c r="KPY561" s="438"/>
      <c r="KPZ561" s="3"/>
      <c r="KQA561" s="578"/>
      <c r="KQB561" s="3"/>
      <c r="KQC561" s="438"/>
      <c r="KQD561" s="3"/>
      <c r="KQE561" s="578"/>
      <c r="KQF561" s="3"/>
      <c r="KQG561" s="438"/>
      <c r="KQH561" s="3"/>
      <c r="KQI561" s="578"/>
      <c r="KQJ561" s="3"/>
      <c r="KQK561" s="438"/>
      <c r="KQL561" s="3"/>
      <c r="KQM561" s="578"/>
      <c r="KQN561" s="3"/>
      <c r="KQO561" s="438"/>
      <c r="KQP561" s="3"/>
      <c r="KQQ561" s="578"/>
      <c r="KQR561" s="3"/>
      <c r="KQS561" s="438"/>
      <c r="KQT561" s="3"/>
      <c r="KQU561" s="578"/>
      <c r="KQV561" s="3"/>
      <c r="KQW561" s="438"/>
      <c r="KQX561" s="3"/>
      <c r="KQY561" s="578"/>
      <c r="KQZ561" s="3"/>
      <c r="KRA561" s="438"/>
      <c r="KRB561" s="3"/>
      <c r="KRC561" s="578"/>
      <c r="KRD561" s="3"/>
      <c r="KRE561" s="438"/>
      <c r="KRF561" s="3"/>
      <c r="KRG561" s="578"/>
      <c r="KRH561" s="3"/>
      <c r="KRI561" s="438"/>
      <c r="KRJ561" s="3"/>
      <c r="KRK561" s="578"/>
      <c r="KRL561" s="3"/>
      <c r="KRM561" s="438"/>
      <c r="KRN561" s="3"/>
      <c r="KRO561" s="578"/>
      <c r="KRP561" s="3"/>
      <c r="KRQ561" s="438"/>
      <c r="KRR561" s="3"/>
      <c r="KRS561" s="578"/>
      <c r="KRT561" s="3"/>
      <c r="KRU561" s="438"/>
      <c r="KRV561" s="3"/>
      <c r="KRW561" s="578"/>
      <c r="KRX561" s="3"/>
      <c r="KRY561" s="438"/>
      <c r="KRZ561" s="3"/>
      <c r="KSA561" s="578"/>
      <c r="KSB561" s="3"/>
      <c r="KSC561" s="438"/>
      <c r="KSD561" s="3"/>
      <c r="KSE561" s="578"/>
      <c r="KSF561" s="3"/>
      <c r="KSG561" s="438"/>
      <c r="KSH561" s="3"/>
      <c r="KSI561" s="578"/>
      <c r="KSJ561" s="3"/>
      <c r="KSK561" s="438"/>
      <c r="KSL561" s="3"/>
      <c r="KSM561" s="578"/>
      <c r="KSN561" s="3"/>
      <c r="KSO561" s="438"/>
      <c r="KSP561" s="3"/>
      <c r="KSQ561" s="578"/>
      <c r="KSR561" s="3"/>
      <c r="KSS561" s="438"/>
      <c r="KST561" s="3"/>
      <c r="KSU561" s="578"/>
      <c r="KSV561" s="3"/>
      <c r="KSW561" s="438"/>
      <c r="KSX561" s="3"/>
      <c r="KSY561" s="578"/>
      <c r="KSZ561" s="3"/>
      <c r="KTA561" s="438"/>
      <c r="KTB561" s="3"/>
      <c r="KTC561" s="578"/>
      <c r="KTD561" s="3"/>
      <c r="KTE561" s="438"/>
      <c r="KTF561" s="3"/>
      <c r="KTG561" s="578"/>
      <c r="KTH561" s="3"/>
      <c r="KTI561" s="438"/>
      <c r="KTJ561" s="3"/>
      <c r="KTK561" s="578"/>
      <c r="KTL561" s="3"/>
      <c r="KTM561" s="438"/>
      <c r="KTN561" s="3"/>
      <c r="KTO561" s="578"/>
      <c r="KTP561" s="3"/>
      <c r="KTQ561" s="438"/>
      <c r="KTR561" s="3"/>
      <c r="KTS561" s="578"/>
      <c r="KTT561" s="3"/>
      <c r="KTU561" s="438"/>
      <c r="KTV561" s="3"/>
      <c r="KTW561" s="578"/>
      <c r="KTX561" s="3"/>
      <c r="KTY561" s="438"/>
      <c r="KTZ561" s="3"/>
      <c r="KUA561" s="578"/>
      <c r="KUB561" s="3"/>
      <c r="KUC561" s="438"/>
      <c r="KUD561" s="3"/>
      <c r="KUE561" s="578"/>
      <c r="KUF561" s="3"/>
      <c r="KUG561" s="438"/>
      <c r="KUH561" s="3"/>
      <c r="KUI561" s="578"/>
      <c r="KUJ561" s="3"/>
      <c r="KUK561" s="438"/>
      <c r="KUL561" s="3"/>
      <c r="KUM561" s="578"/>
      <c r="KUN561" s="3"/>
      <c r="KUO561" s="438"/>
      <c r="KUP561" s="3"/>
      <c r="KUQ561" s="578"/>
      <c r="KUR561" s="3"/>
      <c r="KUS561" s="438"/>
      <c r="KUT561" s="3"/>
      <c r="KUU561" s="578"/>
      <c r="KUV561" s="3"/>
      <c r="KUW561" s="438"/>
      <c r="KUX561" s="3"/>
      <c r="KUY561" s="578"/>
      <c r="KUZ561" s="3"/>
      <c r="KVA561" s="438"/>
      <c r="KVB561" s="3"/>
      <c r="KVC561" s="578"/>
      <c r="KVD561" s="3"/>
      <c r="KVE561" s="438"/>
      <c r="KVF561" s="3"/>
      <c r="KVG561" s="578"/>
      <c r="KVH561" s="3"/>
      <c r="KVI561" s="438"/>
      <c r="KVJ561" s="3"/>
      <c r="KVK561" s="578"/>
      <c r="KVL561" s="3"/>
      <c r="KVM561" s="438"/>
      <c r="KVN561" s="3"/>
      <c r="KVO561" s="578"/>
      <c r="KVP561" s="3"/>
      <c r="KVQ561" s="438"/>
      <c r="KVR561" s="3"/>
      <c r="KVS561" s="578"/>
      <c r="KVT561" s="3"/>
      <c r="KVU561" s="438"/>
      <c r="KVV561" s="3"/>
      <c r="KVW561" s="578"/>
      <c r="KVX561" s="3"/>
      <c r="KVY561" s="438"/>
      <c r="KVZ561" s="3"/>
      <c r="KWA561" s="578"/>
      <c r="KWB561" s="3"/>
      <c r="KWC561" s="438"/>
      <c r="KWD561" s="3"/>
      <c r="KWE561" s="578"/>
      <c r="KWF561" s="3"/>
      <c r="KWG561" s="438"/>
      <c r="KWH561" s="3"/>
      <c r="KWI561" s="578"/>
      <c r="KWJ561" s="3"/>
      <c r="KWK561" s="438"/>
      <c r="KWL561" s="3"/>
      <c r="KWM561" s="578"/>
      <c r="KWN561" s="3"/>
      <c r="KWO561" s="438"/>
      <c r="KWP561" s="3"/>
      <c r="KWQ561" s="578"/>
      <c r="KWR561" s="3"/>
      <c r="KWS561" s="438"/>
      <c r="KWT561" s="3"/>
      <c r="KWU561" s="578"/>
      <c r="KWV561" s="3"/>
      <c r="KWW561" s="438"/>
      <c r="KWX561" s="3"/>
      <c r="KWY561" s="578"/>
      <c r="KWZ561" s="3"/>
      <c r="KXA561" s="438"/>
      <c r="KXB561" s="3"/>
      <c r="KXC561" s="578"/>
      <c r="KXD561" s="3"/>
      <c r="KXE561" s="438"/>
      <c r="KXF561" s="3"/>
      <c r="KXG561" s="578"/>
      <c r="KXH561" s="3"/>
      <c r="KXI561" s="438"/>
      <c r="KXJ561" s="3"/>
      <c r="KXK561" s="578"/>
      <c r="KXL561" s="3"/>
      <c r="KXM561" s="438"/>
      <c r="KXN561" s="3"/>
      <c r="KXO561" s="578"/>
      <c r="KXP561" s="3"/>
      <c r="KXQ561" s="438"/>
      <c r="KXR561" s="3"/>
      <c r="KXS561" s="578"/>
      <c r="KXT561" s="3"/>
      <c r="KXU561" s="438"/>
      <c r="KXV561" s="3"/>
      <c r="KXW561" s="578"/>
      <c r="KXX561" s="3"/>
      <c r="KXY561" s="438"/>
      <c r="KXZ561" s="3"/>
      <c r="KYA561" s="578"/>
      <c r="KYB561" s="3"/>
      <c r="KYC561" s="438"/>
      <c r="KYD561" s="3"/>
      <c r="KYE561" s="578"/>
      <c r="KYF561" s="3"/>
      <c r="KYG561" s="438"/>
      <c r="KYH561" s="3"/>
      <c r="KYI561" s="578"/>
      <c r="KYJ561" s="3"/>
      <c r="KYK561" s="438"/>
      <c r="KYL561" s="3"/>
      <c r="KYM561" s="578"/>
      <c r="KYN561" s="3"/>
      <c r="KYO561" s="438"/>
      <c r="KYP561" s="3"/>
      <c r="KYQ561" s="578"/>
      <c r="KYR561" s="3"/>
      <c r="KYS561" s="438"/>
      <c r="KYT561" s="3"/>
      <c r="KYU561" s="578"/>
      <c r="KYV561" s="3"/>
      <c r="KYW561" s="438"/>
      <c r="KYX561" s="3"/>
      <c r="KYY561" s="578"/>
      <c r="KYZ561" s="3"/>
      <c r="KZA561" s="438"/>
      <c r="KZB561" s="3"/>
      <c r="KZC561" s="578"/>
      <c r="KZD561" s="3"/>
      <c r="KZE561" s="438"/>
      <c r="KZF561" s="3"/>
      <c r="KZG561" s="578"/>
      <c r="KZH561" s="3"/>
      <c r="KZI561" s="438"/>
      <c r="KZJ561" s="3"/>
      <c r="KZK561" s="578"/>
      <c r="KZL561" s="3"/>
      <c r="KZM561" s="438"/>
      <c r="KZN561" s="3"/>
      <c r="KZO561" s="578"/>
      <c r="KZP561" s="3"/>
      <c r="KZQ561" s="438"/>
      <c r="KZR561" s="3"/>
      <c r="KZS561" s="578"/>
      <c r="KZT561" s="3"/>
      <c r="KZU561" s="438"/>
      <c r="KZV561" s="3"/>
      <c r="KZW561" s="578"/>
      <c r="KZX561" s="3"/>
      <c r="KZY561" s="438"/>
      <c r="KZZ561" s="3"/>
      <c r="LAA561" s="578"/>
      <c r="LAB561" s="3"/>
      <c r="LAC561" s="438"/>
      <c r="LAD561" s="3"/>
      <c r="LAE561" s="578"/>
      <c r="LAF561" s="3"/>
      <c r="LAG561" s="438"/>
      <c r="LAH561" s="3"/>
      <c r="LAI561" s="578"/>
      <c r="LAJ561" s="3"/>
      <c r="LAK561" s="438"/>
      <c r="LAL561" s="3"/>
      <c r="LAM561" s="578"/>
      <c r="LAN561" s="3"/>
      <c r="LAO561" s="438"/>
      <c r="LAP561" s="3"/>
      <c r="LAQ561" s="578"/>
      <c r="LAR561" s="3"/>
      <c r="LAS561" s="438"/>
      <c r="LAT561" s="3"/>
      <c r="LAU561" s="578"/>
      <c r="LAV561" s="3"/>
      <c r="LAW561" s="438"/>
      <c r="LAX561" s="3"/>
      <c r="LAY561" s="578"/>
      <c r="LAZ561" s="3"/>
      <c r="LBA561" s="438"/>
      <c r="LBB561" s="3"/>
      <c r="LBC561" s="578"/>
      <c r="LBD561" s="3"/>
      <c r="LBE561" s="438"/>
      <c r="LBF561" s="3"/>
      <c r="LBG561" s="578"/>
      <c r="LBH561" s="3"/>
      <c r="LBI561" s="438"/>
      <c r="LBJ561" s="3"/>
      <c r="LBK561" s="578"/>
      <c r="LBL561" s="3"/>
      <c r="LBM561" s="438"/>
      <c r="LBN561" s="3"/>
      <c r="LBO561" s="578"/>
      <c r="LBP561" s="3"/>
      <c r="LBQ561" s="438"/>
      <c r="LBR561" s="3"/>
      <c r="LBS561" s="578"/>
      <c r="LBT561" s="3"/>
      <c r="LBU561" s="438"/>
      <c r="LBV561" s="3"/>
      <c r="LBW561" s="578"/>
      <c r="LBX561" s="3"/>
      <c r="LBY561" s="438"/>
      <c r="LBZ561" s="3"/>
      <c r="LCA561" s="578"/>
      <c r="LCB561" s="3"/>
      <c r="LCC561" s="438"/>
      <c r="LCD561" s="3"/>
      <c r="LCE561" s="578"/>
      <c r="LCF561" s="3"/>
      <c r="LCG561" s="438"/>
      <c r="LCH561" s="3"/>
      <c r="LCI561" s="578"/>
      <c r="LCJ561" s="3"/>
      <c r="LCK561" s="438"/>
      <c r="LCL561" s="3"/>
      <c r="LCM561" s="578"/>
      <c r="LCN561" s="3"/>
      <c r="LCO561" s="438"/>
      <c r="LCP561" s="3"/>
      <c r="LCQ561" s="578"/>
      <c r="LCR561" s="3"/>
      <c r="LCS561" s="438"/>
      <c r="LCT561" s="3"/>
      <c r="LCU561" s="578"/>
      <c r="LCV561" s="3"/>
      <c r="LCW561" s="438"/>
      <c r="LCX561" s="3"/>
      <c r="LCY561" s="578"/>
      <c r="LCZ561" s="3"/>
      <c r="LDA561" s="438"/>
      <c r="LDB561" s="3"/>
      <c r="LDC561" s="578"/>
      <c r="LDD561" s="3"/>
      <c r="LDE561" s="438"/>
      <c r="LDF561" s="3"/>
      <c r="LDG561" s="578"/>
      <c r="LDH561" s="3"/>
      <c r="LDI561" s="438"/>
      <c r="LDJ561" s="3"/>
      <c r="LDK561" s="578"/>
      <c r="LDL561" s="3"/>
      <c r="LDM561" s="438"/>
      <c r="LDN561" s="3"/>
      <c r="LDO561" s="578"/>
      <c r="LDP561" s="3"/>
      <c r="LDQ561" s="438"/>
      <c r="LDR561" s="3"/>
      <c r="LDS561" s="578"/>
      <c r="LDT561" s="3"/>
      <c r="LDU561" s="438"/>
      <c r="LDV561" s="3"/>
      <c r="LDW561" s="578"/>
      <c r="LDX561" s="3"/>
      <c r="LDY561" s="438"/>
      <c r="LDZ561" s="3"/>
      <c r="LEA561" s="578"/>
      <c r="LEB561" s="3"/>
      <c r="LEC561" s="438"/>
      <c r="LED561" s="3"/>
      <c r="LEE561" s="578"/>
      <c r="LEF561" s="3"/>
      <c r="LEG561" s="438"/>
      <c r="LEH561" s="3"/>
      <c r="LEI561" s="578"/>
      <c r="LEJ561" s="3"/>
      <c r="LEK561" s="438"/>
      <c r="LEL561" s="3"/>
      <c r="LEM561" s="578"/>
      <c r="LEN561" s="3"/>
      <c r="LEO561" s="438"/>
      <c r="LEP561" s="3"/>
      <c r="LEQ561" s="578"/>
      <c r="LER561" s="3"/>
      <c r="LES561" s="438"/>
      <c r="LET561" s="3"/>
      <c r="LEU561" s="578"/>
      <c r="LEV561" s="3"/>
      <c r="LEW561" s="438"/>
      <c r="LEX561" s="3"/>
      <c r="LEY561" s="578"/>
      <c r="LEZ561" s="3"/>
      <c r="LFA561" s="438"/>
      <c r="LFB561" s="3"/>
      <c r="LFC561" s="578"/>
      <c r="LFD561" s="3"/>
      <c r="LFE561" s="438"/>
      <c r="LFF561" s="3"/>
      <c r="LFG561" s="578"/>
      <c r="LFH561" s="3"/>
      <c r="LFI561" s="438"/>
      <c r="LFJ561" s="3"/>
      <c r="LFK561" s="578"/>
      <c r="LFL561" s="3"/>
      <c r="LFM561" s="438"/>
      <c r="LFN561" s="3"/>
      <c r="LFO561" s="578"/>
      <c r="LFP561" s="3"/>
      <c r="LFQ561" s="438"/>
      <c r="LFR561" s="3"/>
      <c r="LFS561" s="578"/>
      <c r="LFT561" s="3"/>
      <c r="LFU561" s="438"/>
      <c r="LFV561" s="3"/>
      <c r="LFW561" s="578"/>
      <c r="LFX561" s="3"/>
      <c r="LFY561" s="438"/>
      <c r="LFZ561" s="3"/>
      <c r="LGA561" s="578"/>
      <c r="LGB561" s="3"/>
      <c r="LGC561" s="438"/>
      <c r="LGD561" s="3"/>
      <c r="LGE561" s="578"/>
      <c r="LGF561" s="3"/>
      <c r="LGG561" s="438"/>
      <c r="LGH561" s="3"/>
      <c r="LGI561" s="578"/>
      <c r="LGJ561" s="3"/>
      <c r="LGK561" s="438"/>
      <c r="LGL561" s="3"/>
      <c r="LGM561" s="578"/>
      <c r="LGN561" s="3"/>
      <c r="LGO561" s="438"/>
      <c r="LGP561" s="3"/>
      <c r="LGQ561" s="578"/>
      <c r="LGR561" s="3"/>
      <c r="LGS561" s="438"/>
      <c r="LGT561" s="3"/>
      <c r="LGU561" s="578"/>
      <c r="LGV561" s="3"/>
      <c r="LGW561" s="438"/>
      <c r="LGX561" s="3"/>
      <c r="LGY561" s="578"/>
      <c r="LGZ561" s="3"/>
      <c r="LHA561" s="438"/>
      <c r="LHB561" s="3"/>
      <c r="LHC561" s="578"/>
      <c r="LHD561" s="3"/>
      <c r="LHE561" s="438"/>
      <c r="LHF561" s="3"/>
      <c r="LHG561" s="578"/>
      <c r="LHH561" s="3"/>
      <c r="LHI561" s="438"/>
      <c r="LHJ561" s="3"/>
      <c r="LHK561" s="578"/>
      <c r="LHL561" s="3"/>
      <c r="LHM561" s="438"/>
      <c r="LHN561" s="3"/>
      <c r="LHO561" s="578"/>
      <c r="LHP561" s="3"/>
      <c r="LHQ561" s="438"/>
      <c r="LHR561" s="3"/>
      <c r="LHS561" s="578"/>
      <c r="LHT561" s="3"/>
      <c r="LHU561" s="438"/>
      <c r="LHV561" s="3"/>
      <c r="LHW561" s="578"/>
      <c r="LHX561" s="3"/>
      <c r="LHY561" s="438"/>
      <c r="LHZ561" s="3"/>
      <c r="LIA561" s="578"/>
      <c r="LIB561" s="3"/>
      <c r="LIC561" s="438"/>
      <c r="LID561" s="3"/>
      <c r="LIE561" s="578"/>
      <c r="LIF561" s="3"/>
      <c r="LIG561" s="438"/>
      <c r="LIH561" s="3"/>
      <c r="LII561" s="578"/>
      <c r="LIJ561" s="3"/>
      <c r="LIK561" s="438"/>
      <c r="LIL561" s="3"/>
      <c r="LIM561" s="578"/>
      <c r="LIN561" s="3"/>
      <c r="LIO561" s="438"/>
      <c r="LIP561" s="3"/>
      <c r="LIQ561" s="578"/>
      <c r="LIR561" s="3"/>
      <c r="LIS561" s="438"/>
      <c r="LIT561" s="3"/>
      <c r="LIU561" s="578"/>
      <c r="LIV561" s="3"/>
      <c r="LIW561" s="438"/>
      <c r="LIX561" s="3"/>
      <c r="LIY561" s="578"/>
      <c r="LIZ561" s="3"/>
      <c r="LJA561" s="438"/>
      <c r="LJB561" s="3"/>
      <c r="LJC561" s="578"/>
      <c r="LJD561" s="3"/>
      <c r="LJE561" s="438"/>
      <c r="LJF561" s="3"/>
      <c r="LJG561" s="578"/>
      <c r="LJH561" s="3"/>
      <c r="LJI561" s="438"/>
      <c r="LJJ561" s="3"/>
      <c r="LJK561" s="578"/>
      <c r="LJL561" s="3"/>
      <c r="LJM561" s="438"/>
      <c r="LJN561" s="3"/>
      <c r="LJO561" s="578"/>
      <c r="LJP561" s="3"/>
      <c r="LJQ561" s="438"/>
      <c r="LJR561" s="3"/>
      <c r="LJS561" s="578"/>
      <c r="LJT561" s="3"/>
      <c r="LJU561" s="438"/>
      <c r="LJV561" s="3"/>
      <c r="LJW561" s="578"/>
      <c r="LJX561" s="3"/>
      <c r="LJY561" s="438"/>
      <c r="LJZ561" s="3"/>
      <c r="LKA561" s="578"/>
      <c r="LKB561" s="3"/>
      <c r="LKC561" s="438"/>
      <c r="LKD561" s="3"/>
      <c r="LKE561" s="578"/>
      <c r="LKF561" s="3"/>
      <c r="LKG561" s="438"/>
      <c r="LKH561" s="3"/>
      <c r="LKI561" s="578"/>
      <c r="LKJ561" s="3"/>
      <c r="LKK561" s="438"/>
      <c r="LKL561" s="3"/>
      <c r="LKM561" s="578"/>
      <c r="LKN561" s="3"/>
      <c r="LKO561" s="438"/>
      <c r="LKP561" s="3"/>
      <c r="LKQ561" s="578"/>
      <c r="LKR561" s="3"/>
      <c r="LKS561" s="438"/>
      <c r="LKT561" s="3"/>
      <c r="LKU561" s="578"/>
      <c r="LKV561" s="3"/>
      <c r="LKW561" s="438"/>
      <c r="LKX561" s="3"/>
      <c r="LKY561" s="578"/>
      <c r="LKZ561" s="3"/>
      <c r="LLA561" s="438"/>
      <c r="LLB561" s="3"/>
      <c r="LLC561" s="578"/>
      <c r="LLD561" s="3"/>
      <c r="LLE561" s="438"/>
      <c r="LLF561" s="3"/>
      <c r="LLG561" s="578"/>
      <c r="LLH561" s="3"/>
      <c r="LLI561" s="438"/>
      <c r="LLJ561" s="3"/>
      <c r="LLK561" s="578"/>
      <c r="LLL561" s="3"/>
      <c r="LLM561" s="438"/>
      <c r="LLN561" s="3"/>
      <c r="LLO561" s="578"/>
      <c r="LLP561" s="3"/>
      <c r="LLQ561" s="438"/>
      <c r="LLR561" s="3"/>
      <c r="LLS561" s="578"/>
      <c r="LLT561" s="3"/>
      <c r="LLU561" s="438"/>
      <c r="LLV561" s="3"/>
      <c r="LLW561" s="578"/>
      <c r="LLX561" s="3"/>
      <c r="LLY561" s="438"/>
      <c r="LLZ561" s="3"/>
      <c r="LMA561" s="578"/>
      <c r="LMB561" s="3"/>
      <c r="LMC561" s="438"/>
      <c r="LMD561" s="3"/>
      <c r="LME561" s="578"/>
      <c r="LMF561" s="3"/>
      <c r="LMG561" s="438"/>
      <c r="LMH561" s="3"/>
      <c r="LMI561" s="578"/>
      <c r="LMJ561" s="3"/>
      <c r="LMK561" s="438"/>
      <c r="LML561" s="3"/>
      <c r="LMM561" s="578"/>
      <c r="LMN561" s="3"/>
      <c r="LMO561" s="438"/>
      <c r="LMP561" s="3"/>
      <c r="LMQ561" s="578"/>
      <c r="LMR561" s="3"/>
      <c r="LMS561" s="438"/>
      <c r="LMT561" s="3"/>
      <c r="LMU561" s="578"/>
      <c r="LMV561" s="3"/>
      <c r="LMW561" s="438"/>
      <c r="LMX561" s="3"/>
      <c r="LMY561" s="578"/>
      <c r="LMZ561" s="3"/>
      <c r="LNA561" s="438"/>
      <c r="LNB561" s="3"/>
      <c r="LNC561" s="578"/>
      <c r="LND561" s="3"/>
      <c r="LNE561" s="438"/>
      <c r="LNF561" s="3"/>
      <c r="LNG561" s="578"/>
      <c r="LNH561" s="3"/>
      <c r="LNI561" s="438"/>
      <c r="LNJ561" s="3"/>
      <c r="LNK561" s="578"/>
      <c r="LNL561" s="3"/>
      <c r="LNM561" s="438"/>
      <c r="LNN561" s="3"/>
      <c r="LNO561" s="578"/>
      <c r="LNP561" s="3"/>
      <c r="LNQ561" s="438"/>
      <c r="LNR561" s="3"/>
      <c r="LNS561" s="578"/>
      <c r="LNT561" s="3"/>
      <c r="LNU561" s="438"/>
      <c r="LNV561" s="3"/>
      <c r="LNW561" s="578"/>
      <c r="LNX561" s="3"/>
      <c r="LNY561" s="438"/>
      <c r="LNZ561" s="3"/>
      <c r="LOA561" s="578"/>
      <c r="LOB561" s="3"/>
      <c r="LOC561" s="438"/>
      <c r="LOD561" s="3"/>
      <c r="LOE561" s="578"/>
      <c r="LOF561" s="3"/>
      <c r="LOG561" s="438"/>
      <c r="LOH561" s="3"/>
      <c r="LOI561" s="578"/>
      <c r="LOJ561" s="3"/>
      <c r="LOK561" s="438"/>
      <c r="LOL561" s="3"/>
      <c r="LOM561" s="578"/>
      <c r="LON561" s="3"/>
      <c r="LOO561" s="438"/>
      <c r="LOP561" s="3"/>
      <c r="LOQ561" s="578"/>
      <c r="LOR561" s="3"/>
      <c r="LOS561" s="438"/>
      <c r="LOT561" s="3"/>
      <c r="LOU561" s="578"/>
      <c r="LOV561" s="3"/>
      <c r="LOW561" s="438"/>
      <c r="LOX561" s="3"/>
      <c r="LOY561" s="578"/>
      <c r="LOZ561" s="3"/>
      <c r="LPA561" s="438"/>
      <c r="LPB561" s="3"/>
      <c r="LPC561" s="578"/>
      <c r="LPD561" s="3"/>
      <c r="LPE561" s="438"/>
      <c r="LPF561" s="3"/>
      <c r="LPG561" s="578"/>
      <c r="LPH561" s="3"/>
      <c r="LPI561" s="438"/>
      <c r="LPJ561" s="3"/>
      <c r="LPK561" s="578"/>
      <c r="LPL561" s="3"/>
      <c r="LPM561" s="438"/>
      <c r="LPN561" s="3"/>
      <c r="LPO561" s="578"/>
      <c r="LPP561" s="3"/>
      <c r="LPQ561" s="438"/>
      <c r="LPR561" s="3"/>
      <c r="LPS561" s="578"/>
      <c r="LPT561" s="3"/>
      <c r="LPU561" s="438"/>
      <c r="LPV561" s="3"/>
      <c r="LPW561" s="578"/>
      <c r="LPX561" s="3"/>
      <c r="LPY561" s="438"/>
      <c r="LPZ561" s="3"/>
      <c r="LQA561" s="578"/>
      <c r="LQB561" s="3"/>
      <c r="LQC561" s="438"/>
      <c r="LQD561" s="3"/>
      <c r="LQE561" s="578"/>
      <c r="LQF561" s="3"/>
      <c r="LQG561" s="438"/>
      <c r="LQH561" s="3"/>
      <c r="LQI561" s="578"/>
      <c r="LQJ561" s="3"/>
      <c r="LQK561" s="438"/>
      <c r="LQL561" s="3"/>
      <c r="LQM561" s="578"/>
      <c r="LQN561" s="3"/>
      <c r="LQO561" s="438"/>
      <c r="LQP561" s="3"/>
      <c r="LQQ561" s="578"/>
      <c r="LQR561" s="3"/>
      <c r="LQS561" s="438"/>
      <c r="LQT561" s="3"/>
      <c r="LQU561" s="578"/>
      <c r="LQV561" s="3"/>
      <c r="LQW561" s="438"/>
      <c r="LQX561" s="3"/>
      <c r="LQY561" s="578"/>
      <c r="LQZ561" s="3"/>
      <c r="LRA561" s="438"/>
      <c r="LRB561" s="3"/>
      <c r="LRC561" s="578"/>
      <c r="LRD561" s="3"/>
      <c r="LRE561" s="438"/>
      <c r="LRF561" s="3"/>
      <c r="LRG561" s="578"/>
      <c r="LRH561" s="3"/>
      <c r="LRI561" s="438"/>
      <c r="LRJ561" s="3"/>
      <c r="LRK561" s="578"/>
      <c r="LRL561" s="3"/>
      <c r="LRM561" s="438"/>
      <c r="LRN561" s="3"/>
      <c r="LRO561" s="578"/>
      <c r="LRP561" s="3"/>
      <c r="LRQ561" s="438"/>
      <c r="LRR561" s="3"/>
      <c r="LRS561" s="578"/>
      <c r="LRT561" s="3"/>
      <c r="LRU561" s="438"/>
      <c r="LRV561" s="3"/>
      <c r="LRW561" s="578"/>
      <c r="LRX561" s="3"/>
      <c r="LRY561" s="438"/>
      <c r="LRZ561" s="3"/>
      <c r="LSA561" s="578"/>
      <c r="LSB561" s="3"/>
      <c r="LSC561" s="438"/>
      <c r="LSD561" s="3"/>
      <c r="LSE561" s="578"/>
      <c r="LSF561" s="3"/>
      <c r="LSG561" s="438"/>
      <c r="LSH561" s="3"/>
      <c r="LSI561" s="578"/>
      <c r="LSJ561" s="3"/>
      <c r="LSK561" s="438"/>
      <c r="LSL561" s="3"/>
      <c r="LSM561" s="578"/>
      <c r="LSN561" s="3"/>
      <c r="LSO561" s="438"/>
      <c r="LSP561" s="3"/>
      <c r="LSQ561" s="578"/>
      <c r="LSR561" s="3"/>
      <c r="LSS561" s="438"/>
      <c r="LST561" s="3"/>
      <c r="LSU561" s="578"/>
      <c r="LSV561" s="3"/>
      <c r="LSW561" s="438"/>
      <c r="LSX561" s="3"/>
      <c r="LSY561" s="578"/>
      <c r="LSZ561" s="3"/>
      <c r="LTA561" s="438"/>
      <c r="LTB561" s="3"/>
      <c r="LTC561" s="578"/>
      <c r="LTD561" s="3"/>
      <c r="LTE561" s="438"/>
      <c r="LTF561" s="3"/>
      <c r="LTG561" s="578"/>
      <c r="LTH561" s="3"/>
      <c r="LTI561" s="438"/>
      <c r="LTJ561" s="3"/>
      <c r="LTK561" s="578"/>
      <c r="LTL561" s="3"/>
      <c r="LTM561" s="438"/>
      <c r="LTN561" s="3"/>
      <c r="LTO561" s="578"/>
      <c r="LTP561" s="3"/>
      <c r="LTQ561" s="438"/>
      <c r="LTR561" s="3"/>
      <c r="LTS561" s="578"/>
      <c r="LTT561" s="3"/>
      <c r="LTU561" s="438"/>
      <c r="LTV561" s="3"/>
      <c r="LTW561" s="578"/>
      <c r="LTX561" s="3"/>
      <c r="LTY561" s="438"/>
      <c r="LTZ561" s="3"/>
      <c r="LUA561" s="578"/>
      <c r="LUB561" s="3"/>
      <c r="LUC561" s="438"/>
      <c r="LUD561" s="3"/>
      <c r="LUE561" s="578"/>
      <c r="LUF561" s="3"/>
      <c r="LUG561" s="438"/>
      <c r="LUH561" s="3"/>
      <c r="LUI561" s="578"/>
      <c r="LUJ561" s="3"/>
      <c r="LUK561" s="438"/>
      <c r="LUL561" s="3"/>
      <c r="LUM561" s="578"/>
      <c r="LUN561" s="3"/>
      <c r="LUO561" s="438"/>
      <c r="LUP561" s="3"/>
      <c r="LUQ561" s="578"/>
      <c r="LUR561" s="3"/>
      <c r="LUS561" s="438"/>
      <c r="LUT561" s="3"/>
      <c r="LUU561" s="578"/>
      <c r="LUV561" s="3"/>
      <c r="LUW561" s="438"/>
      <c r="LUX561" s="3"/>
      <c r="LUY561" s="578"/>
      <c r="LUZ561" s="3"/>
      <c r="LVA561" s="438"/>
      <c r="LVB561" s="3"/>
      <c r="LVC561" s="578"/>
      <c r="LVD561" s="3"/>
      <c r="LVE561" s="438"/>
      <c r="LVF561" s="3"/>
      <c r="LVG561" s="578"/>
      <c r="LVH561" s="3"/>
      <c r="LVI561" s="438"/>
      <c r="LVJ561" s="3"/>
      <c r="LVK561" s="578"/>
      <c r="LVL561" s="3"/>
      <c r="LVM561" s="438"/>
      <c r="LVN561" s="3"/>
      <c r="LVO561" s="578"/>
      <c r="LVP561" s="3"/>
      <c r="LVQ561" s="438"/>
      <c r="LVR561" s="3"/>
      <c r="LVS561" s="578"/>
      <c r="LVT561" s="3"/>
      <c r="LVU561" s="438"/>
      <c r="LVV561" s="3"/>
      <c r="LVW561" s="578"/>
      <c r="LVX561" s="3"/>
      <c r="LVY561" s="438"/>
      <c r="LVZ561" s="3"/>
      <c r="LWA561" s="578"/>
      <c r="LWB561" s="3"/>
      <c r="LWC561" s="438"/>
      <c r="LWD561" s="3"/>
      <c r="LWE561" s="578"/>
      <c r="LWF561" s="3"/>
      <c r="LWG561" s="438"/>
      <c r="LWH561" s="3"/>
      <c r="LWI561" s="578"/>
      <c r="LWJ561" s="3"/>
      <c r="LWK561" s="438"/>
      <c r="LWL561" s="3"/>
      <c r="LWM561" s="578"/>
      <c r="LWN561" s="3"/>
      <c r="LWO561" s="438"/>
      <c r="LWP561" s="3"/>
      <c r="LWQ561" s="578"/>
      <c r="LWR561" s="3"/>
      <c r="LWS561" s="438"/>
      <c r="LWT561" s="3"/>
      <c r="LWU561" s="578"/>
      <c r="LWV561" s="3"/>
      <c r="LWW561" s="438"/>
      <c r="LWX561" s="3"/>
      <c r="LWY561" s="578"/>
      <c r="LWZ561" s="3"/>
      <c r="LXA561" s="438"/>
      <c r="LXB561" s="3"/>
      <c r="LXC561" s="578"/>
      <c r="LXD561" s="3"/>
      <c r="LXE561" s="438"/>
      <c r="LXF561" s="3"/>
      <c r="LXG561" s="578"/>
      <c r="LXH561" s="3"/>
      <c r="LXI561" s="438"/>
      <c r="LXJ561" s="3"/>
      <c r="LXK561" s="578"/>
      <c r="LXL561" s="3"/>
      <c r="LXM561" s="438"/>
      <c r="LXN561" s="3"/>
      <c r="LXO561" s="578"/>
      <c r="LXP561" s="3"/>
      <c r="LXQ561" s="438"/>
      <c r="LXR561" s="3"/>
      <c r="LXS561" s="578"/>
      <c r="LXT561" s="3"/>
      <c r="LXU561" s="438"/>
      <c r="LXV561" s="3"/>
      <c r="LXW561" s="578"/>
      <c r="LXX561" s="3"/>
      <c r="LXY561" s="438"/>
      <c r="LXZ561" s="3"/>
      <c r="LYA561" s="578"/>
      <c r="LYB561" s="3"/>
      <c r="LYC561" s="438"/>
      <c r="LYD561" s="3"/>
      <c r="LYE561" s="578"/>
      <c r="LYF561" s="3"/>
      <c r="LYG561" s="438"/>
      <c r="LYH561" s="3"/>
      <c r="LYI561" s="578"/>
      <c r="LYJ561" s="3"/>
      <c r="LYK561" s="438"/>
      <c r="LYL561" s="3"/>
      <c r="LYM561" s="578"/>
      <c r="LYN561" s="3"/>
      <c r="LYO561" s="438"/>
      <c r="LYP561" s="3"/>
      <c r="LYQ561" s="578"/>
      <c r="LYR561" s="3"/>
      <c r="LYS561" s="438"/>
      <c r="LYT561" s="3"/>
      <c r="LYU561" s="578"/>
      <c r="LYV561" s="3"/>
      <c r="LYW561" s="438"/>
      <c r="LYX561" s="3"/>
      <c r="LYY561" s="578"/>
      <c r="LYZ561" s="3"/>
      <c r="LZA561" s="438"/>
      <c r="LZB561" s="3"/>
      <c r="LZC561" s="578"/>
      <c r="LZD561" s="3"/>
      <c r="LZE561" s="438"/>
      <c r="LZF561" s="3"/>
      <c r="LZG561" s="578"/>
      <c r="LZH561" s="3"/>
      <c r="LZI561" s="438"/>
      <c r="LZJ561" s="3"/>
      <c r="LZK561" s="578"/>
      <c r="LZL561" s="3"/>
      <c r="LZM561" s="438"/>
      <c r="LZN561" s="3"/>
      <c r="LZO561" s="578"/>
      <c r="LZP561" s="3"/>
      <c r="LZQ561" s="438"/>
      <c r="LZR561" s="3"/>
      <c r="LZS561" s="578"/>
      <c r="LZT561" s="3"/>
      <c r="LZU561" s="438"/>
      <c r="LZV561" s="3"/>
      <c r="LZW561" s="578"/>
      <c r="LZX561" s="3"/>
      <c r="LZY561" s="438"/>
      <c r="LZZ561" s="3"/>
      <c r="MAA561" s="578"/>
      <c r="MAB561" s="3"/>
      <c r="MAC561" s="438"/>
      <c r="MAD561" s="3"/>
      <c r="MAE561" s="578"/>
      <c r="MAF561" s="3"/>
      <c r="MAG561" s="438"/>
      <c r="MAH561" s="3"/>
      <c r="MAI561" s="578"/>
      <c r="MAJ561" s="3"/>
      <c r="MAK561" s="438"/>
      <c r="MAL561" s="3"/>
      <c r="MAM561" s="578"/>
      <c r="MAN561" s="3"/>
      <c r="MAO561" s="438"/>
      <c r="MAP561" s="3"/>
      <c r="MAQ561" s="578"/>
      <c r="MAR561" s="3"/>
      <c r="MAS561" s="438"/>
      <c r="MAT561" s="3"/>
      <c r="MAU561" s="578"/>
      <c r="MAV561" s="3"/>
      <c r="MAW561" s="438"/>
      <c r="MAX561" s="3"/>
      <c r="MAY561" s="578"/>
      <c r="MAZ561" s="3"/>
      <c r="MBA561" s="438"/>
      <c r="MBB561" s="3"/>
      <c r="MBC561" s="578"/>
      <c r="MBD561" s="3"/>
      <c r="MBE561" s="438"/>
      <c r="MBF561" s="3"/>
      <c r="MBG561" s="578"/>
      <c r="MBH561" s="3"/>
      <c r="MBI561" s="438"/>
      <c r="MBJ561" s="3"/>
      <c r="MBK561" s="578"/>
      <c r="MBL561" s="3"/>
      <c r="MBM561" s="438"/>
      <c r="MBN561" s="3"/>
      <c r="MBO561" s="578"/>
      <c r="MBP561" s="3"/>
      <c r="MBQ561" s="438"/>
      <c r="MBR561" s="3"/>
      <c r="MBS561" s="578"/>
      <c r="MBT561" s="3"/>
      <c r="MBU561" s="438"/>
      <c r="MBV561" s="3"/>
      <c r="MBW561" s="578"/>
      <c r="MBX561" s="3"/>
      <c r="MBY561" s="438"/>
      <c r="MBZ561" s="3"/>
      <c r="MCA561" s="578"/>
      <c r="MCB561" s="3"/>
      <c r="MCC561" s="438"/>
      <c r="MCD561" s="3"/>
      <c r="MCE561" s="578"/>
      <c r="MCF561" s="3"/>
      <c r="MCG561" s="438"/>
      <c r="MCH561" s="3"/>
      <c r="MCI561" s="578"/>
      <c r="MCJ561" s="3"/>
      <c r="MCK561" s="438"/>
      <c r="MCL561" s="3"/>
      <c r="MCM561" s="578"/>
      <c r="MCN561" s="3"/>
      <c r="MCO561" s="438"/>
      <c r="MCP561" s="3"/>
      <c r="MCQ561" s="578"/>
      <c r="MCR561" s="3"/>
      <c r="MCS561" s="438"/>
      <c r="MCT561" s="3"/>
      <c r="MCU561" s="578"/>
      <c r="MCV561" s="3"/>
      <c r="MCW561" s="438"/>
      <c r="MCX561" s="3"/>
      <c r="MCY561" s="578"/>
      <c r="MCZ561" s="3"/>
      <c r="MDA561" s="438"/>
      <c r="MDB561" s="3"/>
      <c r="MDC561" s="578"/>
      <c r="MDD561" s="3"/>
      <c r="MDE561" s="438"/>
      <c r="MDF561" s="3"/>
      <c r="MDG561" s="578"/>
      <c r="MDH561" s="3"/>
      <c r="MDI561" s="438"/>
      <c r="MDJ561" s="3"/>
      <c r="MDK561" s="578"/>
      <c r="MDL561" s="3"/>
      <c r="MDM561" s="438"/>
      <c r="MDN561" s="3"/>
      <c r="MDO561" s="578"/>
      <c r="MDP561" s="3"/>
      <c r="MDQ561" s="438"/>
      <c r="MDR561" s="3"/>
      <c r="MDS561" s="578"/>
      <c r="MDT561" s="3"/>
      <c r="MDU561" s="438"/>
      <c r="MDV561" s="3"/>
      <c r="MDW561" s="578"/>
      <c r="MDX561" s="3"/>
      <c r="MDY561" s="438"/>
      <c r="MDZ561" s="3"/>
      <c r="MEA561" s="578"/>
      <c r="MEB561" s="3"/>
      <c r="MEC561" s="438"/>
      <c r="MED561" s="3"/>
      <c r="MEE561" s="578"/>
      <c r="MEF561" s="3"/>
      <c r="MEG561" s="438"/>
      <c r="MEH561" s="3"/>
      <c r="MEI561" s="578"/>
      <c r="MEJ561" s="3"/>
      <c r="MEK561" s="438"/>
      <c r="MEL561" s="3"/>
      <c r="MEM561" s="578"/>
      <c r="MEN561" s="3"/>
      <c r="MEO561" s="438"/>
      <c r="MEP561" s="3"/>
      <c r="MEQ561" s="578"/>
      <c r="MER561" s="3"/>
      <c r="MES561" s="438"/>
      <c r="MET561" s="3"/>
      <c r="MEU561" s="578"/>
      <c r="MEV561" s="3"/>
      <c r="MEW561" s="438"/>
      <c r="MEX561" s="3"/>
      <c r="MEY561" s="578"/>
      <c r="MEZ561" s="3"/>
      <c r="MFA561" s="438"/>
      <c r="MFB561" s="3"/>
      <c r="MFC561" s="578"/>
      <c r="MFD561" s="3"/>
      <c r="MFE561" s="438"/>
      <c r="MFF561" s="3"/>
      <c r="MFG561" s="578"/>
      <c r="MFH561" s="3"/>
      <c r="MFI561" s="438"/>
      <c r="MFJ561" s="3"/>
      <c r="MFK561" s="578"/>
      <c r="MFL561" s="3"/>
      <c r="MFM561" s="438"/>
      <c r="MFN561" s="3"/>
      <c r="MFO561" s="578"/>
      <c r="MFP561" s="3"/>
      <c r="MFQ561" s="438"/>
      <c r="MFR561" s="3"/>
      <c r="MFS561" s="578"/>
      <c r="MFT561" s="3"/>
      <c r="MFU561" s="438"/>
      <c r="MFV561" s="3"/>
      <c r="MFW561" s="578"/>
      <c r="MFX561" s="3"/>
      <c r="MFY561" s="438"/>
      <c r="MFZ561" s="3"/>
      <c r="MGA561" s="578"/>
      <c r="MGB561" s="3"/>
      <c r="MGC561" s="438"/>
      <c r="MGD561" s="3"/>
      <c r="MGE561" s="578"/>
      <c r="MGF561" s="3"/>
      <c r="MGG561" s="438"/>
      <c r="MGH561" s="3"/>
      <c r="MGI561" s="578"/>
      <c r="MGJ561" s="3"/>
      <c r="MGK561" s="438"/>
      <c r="MGL561" s="3"/>
      <c r="MGM561" s="578"/>
      <c r="MGN561" s="3"/>
      <c r="MGO561" s="438"/>
      <c r="MGP561" s="3"/>
      <c r="MGQ561" s="578"/>
      <c r="MGR561" s="3"/>
      <c r="MGS561" s="438"/>
      <c r="MGT561" s="3"/>
      <c r="MGU561" s="578"/>
      <c r="MGV561" s="3"/>
      <c r="MGW561" s="438"/>
      <c r="MGX561" s="3"/>
      <c r="MGY561" s="578"/>
      <c r="MGZ561" s="3"/>
      <c r="MHA561" s="438"/>
      <c r="MHB561" s="3"/>
      <c r="MHC561" s="578"/>
      <c r="MHD561" s="3"/>
      <c r="MHE561" s="438"/>
      <c r="MHF561" s="3"/>
      <c r="MHG561" s="578"/>
      <c r="MHH561" s="3"/>
      <c r="MHI561" s="438"/>
      <c r="MHJ561" s="3"/>
      <c r="MHK561" s="578"/>
      <c r="MHL561" s="3"/>
      <c r="MHM561" s="438"/>
      <c r="MHN561" s="3"/>
      <c r="MHO561" s="578"/>
      <c r="MHP561" s="3"/>
      <c r="MHQ561" s="438"/>
      <c r="MHR561" s="3"/>
      <c r="MHS561" s="578"/>
      <c r="MHT561" s="3"/>
      <c r="MHU561" s="438"/>
      <c r="MHV561" s="3"/>
      <c r="MHW561" s="578"/>
      <c r="MHX561" s="3"/>
      <c r="MHY561" s="438"/>
      <c r="MHZ561" s="3"/>
      <c r="MIA561" s="578"/>
      <c r="MIB561" s="3"/>
      <c r="MIC561" s="438"/>
      <c r="MID561" s="3"/>
      <c r="MIE561" s="578"/>
      <c r="MIF561" s="3"/>
      <c r="MIG561" s="438"/>
      <c r="MIH561" s="3"/>
      <c r="MII561" s="578"/>
      <c r="MIJ561" s="3"/>
      <c r="MIK561" s="438"/>
      <c r="MIL561" s="3"/>
      <c r="MIM561" s="578"/>
      <c r="MIN561" s="3"/>
      <c r="MIO561" s="438"/>
      <c r="MIP561" s="3"/>
      <c r="MIQ561" s="578"/>
      <c r="MIR561" s="3"/>
      <c r="MIS561" s="438"/>
      <c r="MIT561" s="3"/>
      <c r="MIU561" s="578"/>
      <c r="MIV561" s="3"/>
      <c r="MIW561" s="438"/>
      <c r="MIX561" s="3"/>
      <c r="MIY561" s="578"/>
      <c r="MIZ561" s="3"/>
      <c r="MJA561" s="438"/>
      <c r="MJB561" s="3"/>
      <c r="MJC561" s="578"/>
      <c r="MJD561" s="3"/>
      <c r="MJE561" s="438"/>
      <c r="MJF561" s="3"/>
      <c r="MJG561" s="578"/>
      <c r="MJH561" s="3"/>
      <c r="MJI561" s="438"/>
      <c r="MJJ561" s="3"/>
      <c r="MJK561" s="578"/>
      <c r="MJL561" s="3"/>
      <c r="MJM561" s="438"/>
      <c r="MJN561" s="3"/>
      <c r="MJO561" s="578"/>
      <c r="MJP561" s="3"/>
      <c r="MJQ561" s="438"/>
      <c r="MJR561" s="3"/>
      <c r="MJS561" s="578"/>
      <c r="MJT561" s="3"/>
      <c r="MJU561" s="438"/>
      <c r="MJV561" s="3"/>
      <c r="MJW561" s="578"/>
      <c r="MJX561" s="3"/>
      <c r="MJY561" s="438"/>
      <c r="MJZ561" s="3"/>
      <c r="MKA561" s="578"/>
      <c r="MKB561" s="3"/>
      <c r="MKC561" s="438"/>
      <c r="MKD561" s="3"/>
      <c r="MKE561" s="578"/>
      <c r="MKF561" s="3"/>
      <c r="MKG561" s="438"/>
      <c r="MKH561" s="3"/>
      <c r="MKI561" s="578"/>
      <c r="MKJ561" s="3"/>
      <c r="MKK561" s="438"/>
      <c r="MKL561" s="3"/>
      <c r="MKM561" s="578"/>
      <c r="MKN561" s="3"/>
      <c r="MKO561" s="438"/>
      <c r="MKP561" s="3"/>
      <c r="MKQ561" s="578"/>
      <c r="MKR561" s="3"/>
      <c r="MKS561" s="438"/>
      <c r="MKT561" s="3"/>
      <c r="MKU561" s="578"/>
      <c r="MKV561" s="3"/>
      <c r="MKW561" s="438"/>
      <c r="MKX561" s="3"/>
      <c r="MKY561" s="578"/>
      <c r="MKZ561" s="3"/>
      <c r="MLA561" s="438"/>
      <c r="MLB561" s="3"/>
      <c r="MLC561" s="578"/>
      <c r="MLD561" s="3"/>
      <c r="MLE561" s="438"/>
      <c r="MLF561" s="3"/>
      <c r="MLG561" s="578"/>
      <c r="MLH561" s="3"/>
      <c r="MLI561" s="438"/>
      <c r="MLJ561" s="3"/>
      <c r="MLK561" s="578"/>
      <c r="MLL561" s="3"/>
      <c r="MLM561" s="438"/>
      <c r="MLN561" s="3"/>
      <c r="MLO561" s="578"/>
      <c r="MLP561" s="3"/>
      <c r="MLQ561" s="438"/>
      <c r="MLR561" s="3"/>
      <c r="MLS561" s="578"/>
      <c r="MLT561" s="3"/>
      <c r="MLU561" s="438"/>
      <c r="MLV561" s="3"/>
      <c r="MLW561" s="578"/>
      <c r="MLX561" s="3"/>
      <c r="MLY561" s="438"/>
      <c r="MLZ561" s="3"/>
      <c r="MMA561" s="578"/>
      <c r="MMB561" s="3"/>
      <c r="MMC561" s="438"/>
      <c r="MMD561" s="3"/>
      <c r="MME561" s="578"/>
      <c r="MMF561" s="3"/>
      <c r="MMG561" s="438"/>
      <c r="MMH561" s="3"/>
      <c r="MMI561" s="578"/>
      <c r="MMJ561" s="3"/>
      <c r="MMK561" s="438"/>
      <c r="MML561" s="3"/>
      <c r="MMM561" s="578"/>
      <c r="MMN561" s="3"/>
      <c r="MMO561" s="438"/>
      <c r="MMP561" s="3"/>
      <c r="MMQ561" s="578"/>
      <c r="MMR561" s="3"/>
      <c r="MMS561" s="438"/>
      <c r="MMT561" s="3"/>
      <c r="MMU561" s="578"/>
      <c r="MMV561" s="3"/>
      <c r="MMW561" s="438"/>
      <c r="MMX561" s="3"/>
      <c r="MMY561" s="578"/>
      <c r="MMZ561" s="3"/>
      <c r="MNA561" s="438"/>
      <c r="MNB561" s="3"/>
      <c r="MNC561" s="578"/>
      <c r="MND561" s="3"/>
      <c r="MNE561" s="438"/>
      <c r="MNF561" s="3"/>
      <c r="MNG561" s="578"/>
      <c r="MNH561" s="3"/>
      <c r="MNI561" s="438"/>
      <c r="MNJ561" s="3"/>
      <c r="MNK561" s="578"/>
      <c r="MNL561" s="3"/>
      <c r="MNM561" s="438"/>
      <c r="MNN561" s="3"/>
      <c r="MNO561" s="578"/>
      <c r="MNP561" s="3"/>
      <c r="MNQ561" s="438"/>
      <c r="MNR561" s="3"/>
      <c r="MNS561" s="578"/>
      <c r="MNT561" s="3"/>
      <c r="MNU561" s="438"/>
      <c r="MNV561" s="3"/>
      <c r="MNW561" s="578"/>
      <c r="MNX561" s="3"/>
      <c r="MNY561" s="438"/>
      <c r="MNZ561" s="3"/>
      <c r="MOA561" s="578"/>
      <c r="MOB561" s="3"/>
      <c r="MOC561" s="438"/>
      <c r="MOD561" s="3"/>
      <c r="MOE561" s="578"/>
      <c r="MOF561" s="3"/>
      <c r="MOG561" s="438"/>
      <c r="MOH561" s="3"/>
      <c r="MOI561" s="578"/>
      <c r="MOJ561" s="3"/>
      <c r="MOK561" s="438"/>
      <c r="MOL561" s="3"/>
      <c r="MOM561" s="578"/>
      <c r="MON561" s="3"/>
      <c r="MOO561" s="438"/>
      <c r="MOP561" s="3"/>
      <c r="MOQ561" s="578"/>
      <c r="MOR561" s="3"/>
      <c r="MOS561" s="438"/>
      <c r="MOT561" s="3"/>
      <c r="MOU561" s="578"/>
      <c r="MOV561" s="3"/>
      <c r="MOW561" s="438"/>
      <c r="MOX561" s="3"/>
      <c r="MOY561" s="578"/>
      <c r="MOZ561" s="3"/>
      <c r="MPA561" s="438"/>
      <c r="MPB561" s="3"/>
      <c r="MPC561" s="578"/>
      <c r="MPD561" s="3"/>
      <c r="MPE561" s="438"/>
      <c r="MPF561" s="3"/>
      <c r="MPG561" s="578"/>
      <c r="MPH561" s="3"/>
      <c r="MPI561" s="438"/>
      <c r="MPJ561" s="3"/>
      <c r="MPK561" s="578"/>
      <c r="MPL561" s="3"/>
      <c r="MPM561" s="438"/>
      <c r="MPN561" s="3"/>
      <c r="MPO561" s="578"/>
      <c r="MPP561" s="3"/>
      <c r="MPQ561" s="438"/>
      <c r="MPR561" s="3"/>
      <c r="MPS561" s="578"/>
      <c r="MPT561" s="3"/>
      <c r="MPU561" s="438"/>
      <c r="MPV561" s="3"/>
      <c r="MPW561" s="578"/>
      <c r="MPX561" s="3"/>
      <c r="MPY561" s="438"/>
      <c r="MPZ561" s="3"/>
      <c r="MQA561" s="578"/>
      <c r="MQB561" s="3"/>
      <c r="MQC561" s="438"/>
      <c r="MQD561" s="3"/>
      <c r="MQE561" s="578"/>
      <c r="MQF561" s="3"/>
      <c r="MQG561" s="438"/>
      <c r="MQH561" s="3"/>
      <c r="MQI561" s="578"/>
      <c r="MQJ561" s="3"/>
      <c r="MQK561" s="438"/>
      <c r="MQL561" s="3"/>
      <c r="MQM561" s="578"/>
      <c r="MQN561" s="3"/>
      <c r="MQO561" s="438"/>
      <c r="MQP561" s="3"/>
      <c r="MQQ561" s="578"/>
      <c r="MQR561" s="3"/>
      <c r="MQS561" s="438"/>
      <c r="MQT561" s="3"/>
      <c r="MQU561" s="578"/>
      <c r="MQV561" s="3"/>
      <c r="MQW561" s="438"/>
      <c r="MQX561" s="3"/>
      <c r="MQY561" s="578"/>
      <c r="MQZ561" s="3"/>
      <c r="MRA561" s="438"/>
      <c r="MRB561" s="3"/>
      <c r="MRC561" s="578"/>
      <c r="MRD561" s="3"/>
      <c r="MRE561" s="438"/>
      <c r="MRF561" s="3"/>
      <c r="MRG561" s="578"/>
      <c r="MRH561" s="3"/>
      <c r="MRI561" s="438"/>
      <c r="MRJ561" s="3"/>
      <c r="MRK561" s="578"/>
      <c r="MRL561" s="3"/>
      <c r="MRM561" s="438"/>
      <c r="MRN561" s="3"/>
      <c r="MRO561" s="578"/>
      <c r="MRP561" s="3"/>
      <c r="MRQ561" s="438"/>
      <c r="MRR561" s="3"/>
      <c r="MRS561" s="578"/>
      <c r="MRT561" s="3"/>
      <c r="MRU561" s="438"/>
      <c r="MRV561" s="3"/>
      <c r="MRW561" s="578"/>
      <c r="MRX561" s="3"/>
      <c r="MRY561" s="438"/>
      <c r="MRZ561" s="3"/>
      <c r="MSA561" s="578"/>
      <c r="MSB561" s="3"/>
      <c r="MSC561" s="438"/>
      <c r="MSD561" s="3"/>
      <c r="MSE561" s="578"/>
      <c r="MSF561" s="3"/>
      <c r="MSG561" s="438"/>
      <c r="MSH561" s="3"/>
      <c r="MSI561" s="578"/>
      <c r="MSJ561" s="3"/>
      <c r="MSK561" s="438"/>
      <c r="MSL561" s="3"/>
      <c r="MSM561" s="578"/>
      <c r="MSN561" s="3"/>
      <c r="MSO561" s="438"/>
      <c r="MSP561" s="3"/>
      <c r="MSQ561" s="578"/>
      <c r="MSR561" s="3"/>
      <c r="MSS561" s="438"/>
      <c r="MST561" s="3"/>
      <c r="MSU561" s="578"/>
      <c r="MSV561" s="3"/>
      <c r="MSW561" s="438"/>
      <c r="MSX561" s="3"/>
      <c r="MSY561" s="578"/>
      <c r="MSZ561" s="3"/>
      <c r="MTA561" s="438"/>
      <c r="MTB561" s="3"/>
      <c r="MTC561" s="578"/>
      <c r="MTD561" s="3"/>
      <c r="MTE561" s="438"/>
      <c r="MTF561" s="3"/>
      <c r="MTG561" s="578"/>
      <c r="MTH561" s="3"/>
      <c r="MTI561" s="438"/>
      <c r="MTJ561" s="3"/>
      <c r="MTK561" s="578"/>
      <c r="MTL561" s="3"/>
      <c r="MTM561" s="438"/>
      <c r="MTN561" s="3"/>
      <c r="MTO561" s="578"/>
      <c r="MTP561" s="3"/>
      <c r="MTQ561" s="438"/>
      <c r="MTR561" s="3"/>
      <c r="MTS561" s="578"/>
      <c r="MTT561" s="3"/>
      <c r="MTU561" s="438"/>
      <c r="MTV561" s="3"/>
      <c r="MTW561" s="578"/>
      <c r="MTX561" s="3"/>
      <c r="MTY561" s="438"/>
      <c r="MTZ561" s="3"/>
      <c r="MUA561" s="578"/>
      <c r="MUB561" s="3"/>
      <c r="MUC561" s="438"/>
      <c r="MUD561" s="3"/>
      <c r="MUE561" s="578"/>
      <c r="MUF561" s="3"/>
      <c r="MUG561" s="438"/>
      <c r="MUH561" s="3"/>
      <c r="MUI561" s="578"/>
      <c r="MUJ561" s="3"/>
      <c r="MUK561" s="438"/>
      <c r="MUL561" s="3"/>
      <c r="MUM561" s="578"/>
      <c r="MUN561" s="3"/>
      <c r="MUO561" s="438"/>
      <c r="MUP561" s="3"/>
      <c r="MUQ561" s="578"/>
      <c r="MUR561" s="3"/>
      <c r="MUS561" s="438"/>
      <c r="MUT561" s="3"/>
      <c r="MUU561" s="578"/>
      <c r="MUV561" s="3"/>
      <c r="MUW561" s="438"/>
      <c r="MUX561" s="3"/>
      <c r="MUY561" s="578"/>
      <c r="MUZ561" s="3"/>
      <c r="MVA561" s="438"/>
      <c r="MVB561" s="3"/>
      <c r="MVC561" s="578"/>
      <c r="MVD561" s="3"/>
      <c r="MVE561" s="438"/>
      <c r="MVF561" s="3"/>
      <c r="MVG561" s="578"/>
      <c r="MVH561" s="3"/>
      <c r="MVI561" s="438"/>
      <c r="MVJ561" s="3"/>
      <c r="MVK561" s="578"/>
      <c r="MVL561" s="3"/>
      <c r="MVM561" s="438"/>
      <c r="MVN561" s="3"/>
      <c r="MVO561" s="578"/>
      <c r="MVP561" s="3"/>
      <c r="MVQ561" s="438"/>
      <c r="MVR561" s="3"/>
      <c r="MVS561" s="578"/>
      <c r="MVT561" s="3"/>
      <c r="MVU561" s="438"/>
      <c r="MVV561" s="3"/>
      <c r="MVW561" s="578"/>
      <c r="MVX561" s="3"/>
      <c r="MVY561" s="438"/>
      <c r="MVZ561" s="3"/>
      <c r="MWA561" s="578"/>
      <c r="MWB561" s="3"/>
      <c r="MWC561" s="438"/>
      <c r="MWD561" s="3"/>
      <c r="MWE561" s="578"/>
      <c r="MWF561" s="3"/>
      <c r="MWG561" s="438"/>
      <c r="MWH561" s="3"/>
      <c r="MWI561" s="578"/>
      <c r="MWJ561" s="3"/>
      <c r="MWK561" s="438"/>
      <c r="MWL561" s="3"/>
      <c r="MWM561" s="578"/>
      <c r="MWN561" s="3"/>
      <c r="MWO561" s="438"/>
      <c r="MWP561" s="3"/>
      <c r="MWQ561" s="578"/>
      <c r="MWR561" s="3"/>
      <c r="MWS561" s="438"/>
      <c r="MWT561" s="3"/>
      <c r="MWU561" s="578"/>
      <c r="MWV561" s="3"/>
      <c r="MWW561" s="438"/>
      <c r="MWX561" s="3"/>
      <c r="MWY561" s="578"/>
      <c r="MWZ561" s="3"/>
      <c r="MXA561" s="438"/>
      <c r="MXB561" s="3"/>
      <c r="MXC561" s="578"/>
      <c r="MXD561" s="3"/>
      <c r="MXE561" s="438"/>
      <c r="MXF561" s="3"/>
      <c r="MXG561" s="578"/>
      <c r="MXH561" s="3"/>
      <c r="MXI561" s="438"/>
      <c r="MXJ561" s="3"/>
      <c r="MXK561" s="578"/>
      <c r="MXL561" s="3"/>
      <c r="MXM561" s="438"/>
      <c r="MXN561" s="3"/>
      <c r="MXO561" s="578"/>
      <c r="MXP561" s="3"/>
      <c r="MXQ561" s="438"/>
      <c r="MXR561" s="3"/>
      <c r="MXS561" s="578"/>
      <c r="MXT561" s="3"/>
      <c r="MXU561" s="438"/>
      <c r="MXV561" s="3"/>
      <c r="MXW561" s="578"/>
      <c r="MXX561" s="3"/>
      <c r="MXY561" s="438"/>
      <c r="MXZ561" s="3"/>
      <c r="MYA561" s="578"/>
      <c r="MYB561" s="3"/>
      <c r="MYC561" s="438"/>
      <c r="MYD561" s="3"/>
      <c r="MYE561" s="578"/>
      <c r="MYF561" s="3"/>
      <c r="MYG561" s="438"/>
      <c r="MYH561" s="3"/>
      <c r="MYI561" s="578"/>
      <c r="MYJ561" s="3"/>
      <c r="MYK561" s="438"/>
      <c r="MYL561" s="3"/>
      <c r="MYM561" s="578"/>
      <c r="MYN561" s="3"/>
      <c r="MYO561" s="438"/>
      <c r="MYP561" s="3"/>
      <c r="MYQ561" s="578"/>
      <c r="MYR561" s="3"/>
      <c r="MYS561" s="438"/>
      <c r="MYT561" s="3"/>
      <c r="MYU561" s="578"/>
      <c r="MYV561" s="3"/>
      <c r="MYW561" s="438"/>
      <c r="MYX561" s="3"/>
      <c r="MYY561" s="578"/>
      <c r="MYZ561" s="3"/>
      <c r="MZA561" s="438"/>
      <c r="MZB561" s="3"/>
      <c r="MZC561" s="578"/>
      <c r="MZD561" s="3"/>
      <c r="MZE561" s="438"/>
      <c r="MZF561" s="3"/>
      <c r="MZG561" s="578"/>
      <c r="MZH561" s="3"/>
      <c r="MZI561" s="438"/>
      <c r="MZJ561" s="3"/>
      <c r="MZK561" s="578"/>
      <c r="MZL561" s="3"/>
      <c r="MZM561" s="438"/>
      <c r="MZN561" s="3"/>
      <c r="MZO561" s="578"/>
      <c r="MZP561" s="3"/>
      <c r="MZQ561" s="438"/>
      <c r="MZR561" s="3"/>
      <c r="MZS561" s="578"/>
      <c r="MZT561" s="3"/>
      <c r="MZU561" s="438"/>
      <c r="MZV561" s="3"/>
      <c r="MZW561" s="578"/>
      <c r="MZX561" s="3"/>
      <c r="MZY561" s="438"/>
      <c r="MZZ561" s="3"/>
      <c r="NAA561" s="578"/>
      <c r="NAB561" s="3"/>
      <c r="NAC561" s="438"/>
      <c r="NAD561" s="3"/>
      <c r="NAE561" s="578"/>
      <c r="NAF561" s="3"/>
      <c r="NAG561" s="438"/>
      <c r="NAH561" s="3"/>
      <c r="NAI561" s="578"/>
      <c r="NAJ561" s="3"/>
      <c r="NAK561" s="438"/>
      <c r="NAL561" s="3"/>
      <c r="NAM561" s="578"/>
      <c r="NAN561" s="3"/>
      <c r="NAO561" s="438"/>
      <c r="NAP561" s="3"/>
      <c r="NAQ561" s="578"/>
      <c r="NAR561" s="3"/>
      <c r="NAS561" s="438"/>
      <c r="NAT561" s="3"/>
      <c r="NAU561" s="578"/>
      <c r="NAV561" s="3"/>
      <c r="NAW561" s="438"/>
      <c r="NAX561" s="3"/>
      <c r="NAY561" s="578"/>
      <c r="NAZ561" s="3"/>
      <c r="NBA561" s="438"/>
      <c r="NBB561" s="3"/>
      <c r="NBC561" s="578"/>
      <c r="NBD561" s="3"/>
      <c r="NBE561" s="438"/>
      <c r="NBF561" s="3"/>
      <c r="NBG561" s="578"/>
      <c r="NBH561" s="3"/>
      <c r="NBI561" s="438"/>
      <c r="NBJ561" s="3"/>
      <c r="NBK561" s="578"/>
      <c r="NBL561" s="3"/>
      <c r="NBM561" s="438"/>
      <c r="NBN561" s="3"/>
      <c r="NBO561" s="578"/>
      <c r="NBP561" s="3"/>
      <c r="NBQ561" s="438"/>
      <c r="NBR561" s="3"/>
      <c r="NBS561" s="578"/>
      <c r="NBT561" s="3"/>
      <c r="NBU561" s="438"/>
      <c r="NBV561" s="3"/>
      <c r="NBW561" s="578"/>
      <c r="NBX561" s="3"/>
      <c r="NBY561" s="438"/>
      <c r="NBZ561" s="3"/>
      <c r="NCA561" s="578"/>
      <c r="NCB561" s="3"/>
      <c r="NCC561" s="438"/>
      <c r="NCD561" s="3"/>
      <c r="NCE561" s="578"/>
      <c r="NCF561" s="3"/>
      <c r="NCG561" s="438"/>
      <c r="NCH561" s="3"/>
      <c r="NCI561" s="578"/>
      <c r="NCJ561" s="3"/>
      <c r="NCK561" s="438"/>
      <c r="NCL561" s="3"/>
      <c r="NCM561" s="578"/>
      <c r="NCN561" s="3"/>
      <c r="NCO561" s="438"/>
      <c r="NCP561" s="3"/>
      <c r="NCQ561" s="578"/>
      <c r="NCR561" s="3"/>
      <c r="NCS561" s="438"/>
      <c r="NCT561" s="3"/>
      <c r="NCU561" s="578"/>
      <c r="NCV561" s="3"/>
      <c r="NCW561" s="438"/>
      <c r="NCX561" s="3"/>
      <c r="NCY561" s="578"/>
      <c r="NCZ561" s="3"/>
      <c r="NDA561" s="438"/>
      <c r="NDB561" s="3"/>
      <c r="NDC561" s="578"/>
      <c r="NDD561" s="3"/>
      <c r="NDE561" s="438"/>
      <c r="NDF561" s="3"/>
      <c r="NDG561" s="578"/>
      <c r="NDH561" s="3"/>
      <c r="NDI561" s="438"/>
      <c r="NDJ561" s="3"/>
      <c r="NDK561" s="578"/>
      <c r="NDL561" s="3"/>
      <c r="NDM561" s="438"/>
      <c r="NDN561" s="3"/>
      <c r="NDO561" s="578"/>
      <c r="NDP561" s="3"/>
      <c r="NDQ561" s="438"/>
      <c r="NDR561" s="3"/>
      <c r="NDS561" s="578"/>
      <c r="NDT561" s="3"/>
      <c r="NDU561" s="438"/>
      <c r="NDV561" s="3"/>
      <c r="NDW561" s="578"/>
      <c r="NDX561" s="3"/>
      <c r="NDY561" s="438"/>
      <c r="NDZ561" s="3"/>
      <c r="NEA561" s="578"/>
      <c r="NEB561" s="3"/>
      <c r="NEC561" s="438"/>
      <c r="NED561" s="3"/>
      <c r="NEE561" s="578"/>
      <c r="NEF561" s="3"/>
      <c r="NEG561" s="438"/>
      <c r="NEH561" s="3"/>
      <c r="NEI561" s="578"/>
      <c r="NEJ561" s="3"/>
      <c r="NEK561" s="438"/>
      <c r="NEL561" s="3"/>
      <c r="NEM561" s="578"/>
      <c r="NEN561" s="3"/>
      <c r="NEO561" s="438"/>
      <c r="NEP561" s="3"/>
      <c r="NEQ561" s="578"/>
      <c r="NER561" s="3"/>
      <c r="NES561" s="438"/>
      <c r="NET561" s="3"/>
      <c r="NEU561" s="578"/>
      <c r="NEV561" s="3"/>
      <c r="NEW561" s="438"/>
      <c r="NEX561" s="3"/>
      <c r="NEY561" s="578"/>
      <c r="NEZ561" s="3"/>
      <c r="NFA561" s="438"/>
      <c r="NFB561" s="3"/>
      <c r="NFC561" s="578"/>
      <c r="NFD561" s="3"/>
      <c r="NFE561" s="438"/>
      <c r="NFF561" s="3"/>
      <c r="NFG561" s="578"/>
      <c r="NFH561" s="3"/>
      <c r="NFI561" s="438"/>
      <c r="NFJ561" s="3"/>
      <c r="NFK561" s="578"/>
      <c r="NFL561" s="3"/>
      <c r="NFM561" s="438"/>
      <c r="NFN561" s="3"/>
      <c r="NFO561" s="578"/>
      <c r="NFP561" s="3"/>
      <c r="NFQ561" s="438"/>
      <c r="NFR561" s="3"/>
      <c r="NFS561" s="578"/>
      <c r="NFT561" s="3"/>
      <c r="NFU561" s="438"/>
      <c r="NFV561" s="3"/>
      <c r="NFW561" s="578"/>
      <c r="NFX561" s="3"/>
      <c r="NFY561" s="438"/>
      <c r="NFZ561" s="3"/>
      <c r="NGA561" s="578"/>
      <c r="NGB561" s="3"/>
      <c r="NGC561" s="438"/>
      <c r="NGD561" s="3"/>
      <c r="NGE561" s="578"/>
      <c r="NGF561" s="3"/>
      <c r="NGG561" s="438"/>
      <c r="NGH561" s="3"/>
      <c r="NGI561" s="578"/>
      <c r="NGJ561" s="3"/>
      <c r="NGK561" s="438"/>
      <c r="NGL561" s="3"/>
      <c r="NGM561" s="578"/>
      <c r="NGN561" s="3"/>
      <c r="NGO561" s="438"/>
      <c r="NGP561" s="3"/>
      <c r="NGQ561" s="578"/>
      <c r="NGR561" s="3"/>
      <c r="NGS561" s="438"/>
      <c r="NGT561" s="3"/>
      <c r="NGU561" s="578"/>
      <c r="NGV561" s="3"/>
      <c r="NGW561" s="438"/>
      <c r="NGX561" s="3"/>
      <c r="NGY561" s="578"/>
      <c r="NGZ561" s="3"/>
      <c r="NHA561" s="438"/>
      <c r="NHB561" s="3"/>
      <c r="NHC561" s="578"/>
      <c r="NHD561" s="3"/>
      <c r="NHE561" s="438"/>
      <c r="NHF561" s="3"/>
      <c r="NHG561" s="578"/>
      <c r="NHH561" s="3"/>
      <c r="NHI561" s="438"/>
      <c r="NHJ561" s="3"/>
      <c r="NHK561" s="578"/>
      <c r="NHL561" s="3"/>
      <c r="NHM561" s="438"/>
      <c r="NHN561" s="3"/>
      <c r="NHO561" s="578"/>
      <c r="NHP561" s="3"/>
      <c r="NHQ561" s="438"/>
      <c r="NHR561" s="3"/>
      <c r="NHS561" s="578"/>
      <c r="NHT561" s="3"/>
      <c r="NHU561" s="438"/>
      <c r="NHV561" s="3"/>
      <c r="NHW561" s="578"/>
      <c r="NHX561" s="3"/>
      <c r="NHY561" s="438"/>
      <c r="NHZ561" s="3"/>
      <c r="NIA561" s="578"/>
      <c r="NIB561" s="3"/>
      <c r="NIC561" s="438"/>
      <c r="NID561" s="3"/>
      <c r="NIE561" s="578"/>
      <c r="NIF561" s="3"/>
      <c r="NIG561" s="438"/>
      <c r="NIH561" s="3"/>
      <c r="NII561" s="578"/>
      <c r="NIJ561" s="3"/>
      <c r="NIK561" s="438"/>
      <c r="NIL561" s="3"/>
      <c r="NIM561" s="578"/>
      <c r="NIN561" s="3"/>
      <c r="NIO561" s="438"/>
      <c r="NIP561" s="3"/>
      <c r="NIQ561" s="578"/>
      <c r="NIR561" s="3"/>
      <c r="NIS561" s="438"/>
      <c r="NIT561" s="3"/>
      <c r="NIU561" s="578"/>
      <c r="NIV561" s="3"/>
      <c r="NIW561" s="438"/>
      <c r="NIX561" s="3"/>
      <c r="NIY561" s="578"/>
      <c r="NIZ561" s="3"/>
      <c r="NJA561" s="438"/>
      <c r="NJB561" s="3"/>
      <c r="NJC561" s="578"/>
      <c r="NJD561" s="3"/>
      <c r="NJE561" s="438"/>
      <c r="NJF561" s="3"/>
      <c r="NJG561" s="578"/>
      <c r="NJH561" s="3"/>
      <c r="NJI561" s="438"/>
      <c r="NJJ561" s="3"/>
      <c r="NJK561" s="578"/>
      <c r="NJL561" s="3"/>
      <c r="NJM561" s="438"/>
      <c r="NJN561" s="3"/>
      <c r="NJO561" s="578"/>
      <c r="NJP561" s="3"/>
      <c r="NJQ561" s="438"/>
      <c r="NJR561" s="3"/>
      <c r="NJS561" s="578"/>
      <c r="NJT561" s="3"/>
      <c r="NJU561" s="438"/>
      <c r="NJV561" s="3"/>
      <c r="NJW561" s="578"/>
      <c r="NJX561" s="3"/>
      <c r="NJY561" s="438"/>
      <c r="NJZ561" s="3"/>
      <c r="NKA561" s="578"/>
      <c r="NKB561" s="3"/>
      <c r="NKC561" s="438"/>
      <c r="NKD561" s="3"/>
      <c r="NKE561" s="578"/>
      <c r="NKF561" s="3"/>
      <c r="NKG561" s="438"/>
      <c r="NKH561" s="3"/>
      <c r="NKI561" s="578"/>
      <c r="NKJ561" s="3"/>
      <c r="NKK561" s="438"/>
      <c r="NKL561" s="3"/>
      <c r="NKM561" s="578"/>
      <c r="NKN561" s="3"/>
      <c r="NKO561" s="438"/>
      <c r="NKP561" s="3"/>
      <c r="NKQ561" s="578"/>
      <c r="NKR561" s="3"/>
      <c r="NKS561" s="438"/>
      <c r="NKT561" s="3"/>
      <c r="NKU561" s="578"/>
      <c r="NKV561" s="3"/>
      <c r="NKW561" s="438"/>
      <c r="NKX561" s="3"/>
      <c r="NKY561" s="578"/>
      <c r="NKZ561" s="3"/>
      <c r="NLA561" s="438"/>
      <c r="NLB561" s="3"/>
      <c r="NLC561" s="578"/>
      <c r="NLD561" s="3"/>
      <c r="NLE561" s="438"/>
      <c r="NLF561" s="3"/>
      <c r="NLG561" s="578"/>
      <c r="NLH561" s="3"/>
      <c r="NLI561" s="438"/>
      <c r="NLJ561" s="3"/>
      <c r="NLK561" s="578"/>
      <c r="NLL561" s="3"/>
      <c r="NLM561" s="438"/>
      <c r="NLN561" s="3"/>
      <c r="NLO561" s="578"/>
      <c r="NLP561" s="3"/>
      <c r="NLQ561" s="438"/>
      <c r="NLR561" s="3"/>
      <c r="NLS561" s="578"/>
      <c r="NLT561" s="3"/>
      <c r="NLU561" s="438"/>
      <c r="NLV561" s="3"/>
      <c r="NLW561" s="578"/>
      <c r="NLX561" s="3"/>
      <c r="NLY561" s="438"/>
      <c r="NLZ561" s="3"/>
      <c r="NMA561" s="578"/>
      <c r="NMB561" s="3"/>
      <c r="NMC561" s="438"/>
      <c r="NMD561" s="3"/>
      <c r="NME561" s="578"/>
      <c r="NMF561" s="3"/>
      <c r="NMG561" s="438"/>
      <c r="NMH561" s="3"/>
      <c r="NMI561" s="578"/>
      <c r="NMJ561" s="3"/>
      <c r="NMK561" s="438"/>
      <c r="NML561" s="3"/>
      <c r="NMM561" s="578"/>
      <c r="NMN561" s="3"/>
      <c r="NMO561" s="438"/>
      <c r="NMP561" s="3"/>
      <c r="NMQ561" s="578"/>
      <c r="NMR561" s="3"/>
      <c r="NMS561" s="438"/>
      <c r="NMT561" s="3"/>
      <c r="NMU561" s="578"/>
      <c r="NMV561" s="3"/>
      <c r="NMW561" s="438"/>
      <c r="NMX561" s="3"/>
      <c r="NMY561" s="578"/>
      <c r="NMZ561" s="3"/>
      <c r="NNA561" s="438"/>
      <c r="NNB561" s="3"/>
      <c r="NNC561" s="578"/>
      <c r="NND561" s="3"/>
      <c r="NNE561" s="438"/>
      <c r="NNF561" s="3"/>
      <c r="NNG561" s="578"/>
      <c r="NNH561" s="3"/>
      <c r="NNI561" s="438"/>
      <c r="NNJ561" s="3"/>
      <c r="NNK561" s="578"/>
      <c r="NNL561" s="3"/>
      <c r="NNM561" s="438"/>
      <c r="NNN561" s="3"/>
      <c r="NNO561" s="578"/>
      <c r="NNP561" s="3"/>
      <c r="NNQ561" s="438"/>
      <c r="NNR561" s="3"/>
      <c r="NNS561" s="578"/>
      <c r="NNT561" s="3"/>
      <c r="NNU561" s="438"/>
      <c r="NNV561" s="3"/>
      <c r="NNW561" s="578"/>
      <c r="NNX561" s="3"/>
      <c r="NNY561" s="438"/>
      <c r="NNZ561" s="3"/>
      <c r="NOA561" s="578"/>
      <c r="NOB561" s="3"/>
      <c r="NOC561" s="438"/>
      <c r="NOD561" s="3"/>
      <c r="NOE561" s="578"/>
      <c r="NOF561" s="3"/>
      <c r="NOG561" s="438"/>
      <c r="NOH561" s="3"/>
      <c r="NOI561" s="578"/>
      <c r="NOJ561" s="3"/>
      <c r="NOK561" s="438"/>
      <c r="NOL561" s="3"/>
      <c r="NOM561" s="578"/>
      <c r="NON561" s="3"/>
      <c r="NOO561" s="438"/>
      <c r="NOP561" s="3"/>
      <c r="NOQ561" s="578"/>
      <c r="NOR561" s="3"/>
      <c r="NOS561" s="438"/>
      <c r="NOT561" s="3"/>
      <c r="NOU561" s="578"/>
      <c r="NOV561" s="3"/>
      <c r="NOW561" s="438"/>
      <c r="NOX561" s="3"/>
      <c r="NOY561" s="578"/>
      <c r="NOZ561" s="3"/>
      <c r="NPA561" s="438"/>
      <c r="NPB561" s="3"/>
      <c r="NPC561" s="578"/>
      <c r="NPD561" s="3"/>
      <c r="NPE561" s="438"/>
      <c r="NPF561" s="3"/>
      <c r="NPG561" s="578"/>
      <c r="NPH561" s="3"/>
      <c r="NPI561" s="438"/>
      <c r="NPJ561" s="3"/>
      <c r="NPK561" s="578"/>
      <c r="NPL561" s="3"/>
      <c r="NPM561" s="438"/>
      <c r="NPN561" s="3"/>
      <c r="NPO561" s="578"/>
      <c r="NPP561" s="3"/>
      <c r="NPQ561" s="438"/>
      <c r="NPR561" s="3"/>
      <c r="NPS561" s="578"/>
      <c r="NPT561" s="3"/>
      <c r="NPU561" s="438"/>
      <c r="NPV561" s="3"/>
      <c r="NPW561" s="578"/>
      <c r="NPX561" s="3"/>
      <c r="NPY561" s="438"/>
      <c r="NPZ561" s="3"/>
      <c r="NQA561" s="578"/>
      <c r="NQB561" s="3"/>
      <c r="NQC561" s="438"/>
      <c r="NQD561" s="3"/>
      <c r="NQE561" s="578"/>
      <c r="NQF561" s="3"/>
      <c r="NQG561" s="438"/>
      <c r="NQH561" s="3"/>
      <c r="NQI561" s="578"/>
      <c r="NQJ561" s="3"/>
      <c r="NQK561" s="438"/>
      <c r="NQL561" s="3"/>
      <c r="NQM561" s="578"/>
      <c r="NQN561" s="3"/>
      <c r="NQO561" s="438"/>
      <c r="NQP561" s="3"/>
      <c r="NQQ561" s="578"/>
      <c r="NQR561" s="3"/>
      <c r="NQS561" s="438"/>
      <c r="NQT561" s="3"/>
      <c r="NQU561" s="578"/>
      <c r="NQV561" s="3"/>
      <c r="NQW561" s="438"/>
      <c r="NQX561" s="3"/>
      <c r="NQY561" s="578"/>
      <c r="NQZ561" s="3"/>
      <c r="NRA561" s="438"/>
      <c r="NRB561" s="3"/>
      <c r="NRC561" s="578"/>
      <c r="NRD561" s="3"/>
      <c r="NRE561" s="438"/>
      <c r="NRF561" s="3"/>
      <c r="NRG561" s="578"/>
      <c r="NRH561" s="3"/>
      <c r="NRI561" s="438"/>
      <c r="NRJ561" s="3"/>
      <c r="NRK561" s="578"/>
      <c r="NRL561" s="3"/>
      <c r="NRM561" s="438"/>
      <c r="NRN561" s="3"/>
      <c r="NRO561" s="578"/>
      <c r="NRP561" s="3"/>
      <c r="NRQ561" s="438"/>
      <c r="NRR561" s="3"/>
      <c r="NRS561" s="578"/>
      <c r="NRT561" s="3"/>
      <c r="NRU561" s="438"/>
      <c r="NRV561" s="3"/>
      <c r="NRW561" s="578"/>
      <c r="NRX561" s="3"/>
      <c r="NRY561" s="438"/>
      <c r="NRZ561" s="3"/>
      <c r="NSA561" s="578"/>
      <c r="NSB561" s="3"/>
      <c r="NSC561" s="438"/>
      <c r="NSD561" s="3"/>
      <c r="NSE561" s="578"/>
      <c r="NSF561" s="3"/>
      <c r="NSG561" s="438"/>
      <c r="NSH561" s="3"/>
      <c r="NSI561" s="578"/>
      <c r="NSJ561" s="3"/>
      <c r="NSK561" s="438"/>
      <c r="NSL561" s="3"/>
      <c r="NSM561" s="578"/>
      <c r="NSN561" s="3"/>
      <c r="NSO561" s="438"/>
      <c r="NSP561" s="3"/>
      <c r="NSQ561" s="578"/>
      <c r="NSR561" s="3"/>
      <c r="NSS561" s="438"/>
      <c r="NST561" s="3"/>
      <c r="NSU561" s="578"/>
      <c r="NSV561" s="3"/>
      <c r="NSW561" s="438"/>
      <c r="NSX561" s="3"/>
      <c r="NSY561" s="578"/>
      <c r="NSZ561" s="3"/>
      <c r="NTA561" s="438"/>
      <c r="NTB561" s="3"/>
      <c r="NTC561" s="578"/>
      <c r="NTD561" s="3"/>
      <c r="NTE561" s="438"/>
      <c r="NTF561" s="3"/>
      <c r="NTG561" s="578"/>
      <c r="NTH561" s="3"/>
      <c r="NTI561" s="438"/>
      <c r="NTJ561" s="3"/>
      <c r="NTK561" s="578"/>
      <c r="NTL561" s="3"/>
      <c r="NTM561" s="438"/>
      <c r="NTN561" s="3"/>
      <c r="NTO561" s="578"/>
      <c r="NTP561" s="3"/>
      <c r="NTQ561" s="438"/>
      <c r="NTR561" s="3"/>
      <c r="NTS561" s="578"/>
      <c r="NTT561" s="3"/>
      <c r="NTU561" s="438"/>
      <c r="NTV561" s="3"/>
      <c r="NTW561" s="578"/>
      <c r="NTX561" s="3"/>
      <c r="NTY561" s="438"/>
      <c r="NTZ561" s="3"/>
      <c r="NUA561" s="578"/>
      <c r="NUB561" s="3"/>
      <c r="NUC561" s="438"/>
      <c r="NUD561" s="3"/>
      <c r="NUE561" s="578"/>
      <c r="NUF561" s="3"/>
      <c r="NUG561" s="438"/>
      <c r="NUH561" s="3"/>
      <c r="NUI561" s="578"/>
      <c r="NUJ561" s="3"/>
      <c r="NUK561" s="438"/>
      <c r="NUL561" s="3"/>
      <c r="NUM561" s="578"/>
      <c r="NUN561" s="3"/>
      <c r="NUO561" s="438"/>
      <c r="NUP561" s="3"/>
      <c r="NUQ561" s="578"/>
      <c r="NUR561" s="3"/>
      <c r="NUS561" s="438"/>
      <c r="NUT561" s="3"/>
      <c r="NUU561" s="578"/>
      <c r="NUV561" s="3"/>
      <c r="NUW561" s="438"/>
      <c r="NUX561" s="3"/>
      <c r="NUY561" s="578"/>
      <c r="NUZ561" s="3"/>
      <c r="NVA561" s="438"/>
      <c r="NVB561" s="3"/>
      <c r="NVC561" s="578"/>
      <c r="NVD561" s="3"/>
      <c r="NVE561" s="438"/>
      <c r="NVF561" s="3"/>
      <c r="NVG561" s="578"/>
      <c r="NVH561" s="3"/>
      <c r="NVI561" s="438"/>
      <c r="NVJ561" s="3"/>
      <c r="NVK561" s="578"/>
      <c r="NVL561" s="3"/>
      <c r="NVM561" s="438"/>
      <c r="NVN561" s="3"/>
      <c r="NVO561" s="578"/>
      <c r="NVP561" s="3"/>
      <c r="NVQ561" s="438"/>
      <c r="NVR561" s="3"/>
      <c r="NVS561" s="578"/>
      <c r="NVT561" s="3"/>
      <c r="NVU561" s="438"/>
      <c r="NVV561" s="3"/>
      <c r="NVW561" s="578"/>
      <c r="NVX561" s="3"/>
      <c r="NVY561" s="438"/>
      <c r="NVZ561" s="3"/>
      <c r="NWA561" s="578"/>
      <c r="NWB561" s="3"/>
      <c r="NWC561" s="438"/>
      <c r="NWD561" s="3"/>
      <c r="NWE561" s="578"/>
      <c r="NWF561" s="3"/>
      <c r="NWG561" s="438"/>
      <c r="NWH561" s="3"/>
      <c r="NWI561" s="578"/>
      <c r="NWJ561" s="3"/>
      <c r="NWK561" s="438"/>
      <c r="NWL561" s="3"/>
      <c r="NWM561" s="578"/>
      <c r="NWN561" s="3"/>
      <c r="NWO561" s="438"/>
      <c r="NWP561" s="3"/>
      <c r="NWQ561" s="578"/>
      <c r="NWR561" s="3"/>
      <c r="NWS561" s="438"/>
      <c r="NWT561" s="3"/>
      <c r="NWU561" s="578"/>
      <c r="NWV561" s="3"/>
      <c r="NWW561" s="438"/>
      <c r="NWX561" s="3"/>
      <c r="NWY561" s="578"/>
      <c r="NWZ561" s="3"/>
      <c r="NXA561" s="438"/>
      <c r="NXB561" s="3"/>
      <c r="NXC561" s="578"/>
      <c r="NXD561" s="3"/>
      <c r="NXE561" s="438"/>
      <c r="NXF561" s="3"/>
      <c r="NXG561" s="578"/>
      <c r="NXH561" s="3"/>
      <c r="NXI561" s="438"/>
      <c r="NXJ561" s="3"/>
      <c r="NXK561" s="578"/>
      <c r="NXL561" s="3"/>
      <c r="NXM561" s="438"/>
      <c r="NXN561" s="3"/>
      <c r="NXO561" s="578"/>
      <c r="NXP561" s="3"/>
      <c r="NXQ561" s="438"/>
      <c r="NXR561" s="3"/>
      <c r="NXS561" s="578"/>
      <c r="NXT561" s="3"/>
      <c r="NXU561" s="438"/>
      <c r="NXV561" s="3"/>
      <c r="NXW561" s="578"/>
      <c r="NXX561" s="3"/>
      <c r="NXY561" s="438"/>
      <c r="NXZ561" s="3"/>
      <c r="NYA561" s="578"/>
      <c r="NYB561" s="3"/>
      <c r="NYC561" s="438"/>
      <c r="NYD561" s="3"/>
      <c r="NYE561" s="578"/>
      <c r="NYF561" s="3"/>
      <c r="NYG561" s="438"/>
      <c r="NYH561" s="3"/>
      <c r="NYI561" s="578"/>
      <c r="NYJ561" s="3"/>
      <c r="NYK561" s="438"/>
      <c r="NYL561" s="3"/>
      <c r="NYM561" s="578"/>
      <c r="NYN561" s="3"/>
      <c r="NYO561" s="438"/>
      <c r="NYP561" s="3"/>
      <c r="NYQ561" s="578"/>
      <c r="NYR561" s="3"/>
      <c r="NYS561" s="438"/>
      <c r="NYT561" s="3"/>
      <c r="NYU561" s="578"/>
      <c r="NYV561" s="3"/>
      <c r="NYW561" s="438"/>
      <c r="NYX561" s="3"/>
      <c r="NYY561" s="578"/>
      <c r="NYZ561" s="3"/>
      <c r="NZA561" s="438"/>
      <c r="NZB561" s="3"/>
      <c r="NZC561" s="578"/>
      <c r="NZD561" s="3"/>
      <c r="NZE561" s="438"/>
      <c r="NZF561" s="3"/>
      <c r="NZG561" s="578"/>
      <c r="NZH561" s="3"/>
      <c r="NZI561" s="438"/>
      <c r="NZJ561" s="3"/>
      <c r="NZK561" s="578"/>
      <c r="NZL561" s="3"/>
      <c r="NZM561" s="438"/>
      <c r="NZN561" s="3"/>
      <c r="NZO561" s="578"/>
      <c r="NZP561" s="3"/>
      <c r="NZQ561" s="438"/>
      <c r="NZR561" s="3"/>
      <c r="NZS561" s="578"/>
      <c r="NZT561" s="3"/>
      <c r="NZU561" s="438"/>
      <c r="NZV561" s="3"/>
      <c r="NZW561" s="578"/>
      <c r="NZX561" s="3"/>
      <c r="NZY561" s="438"/>
      <c r="NZZ561" s="3"/>
      <c r="OAA561" s="578"/>
      <c r="OAB561" s="3"/>
      <c r="OAC561" s="438"/>
      <c r="OAD561" s="3"/>
      <c r="OAE561" s="578"/>
      <c r="OAF561" s="3"/>
      <c r="OAG561" s="438"/>
      <c r="OAH561" s="3"/>
      <c r="OAI561" s="578"/>
      <c r="OAJ561" s="3"/>
      <c r="OAK561" s="438"/>
      <c r="OAL561" s="3"/>
      <c r="OAM561" s="578"/>
      <c r="OAN561" s="3"/>
      <c r="OAO561" s="438"/>
      <c r="OAP561" s="3"/>
      <c r="OAQ561" s="578"/>
      <c r="OAR561" s="3"/>
      <c r="OAS561" s="438"/>
      <c r="OAT561" s="3"/>
      <c r="OAU561" s="578"/>
      <c r="OAV561" s="3"/>
      <c r="OAW561" s="438"/>
      <c r="OAX561" s="3"/>
      <c r="OAY561" s="578"/>
      <c r="OAZ561" s="3"/>
      <c r="OBA561" s="438"/>
      <c r="OBB561" s="3"/>
      <c r="OBC561" s="578"/>
      <c r="OBD561" s="3"/>
      <c r="OBE561" s="438"/>
      <c r="OBF561" s="3"/>
      <c r="OBG561" s="578"/>
      <c r="OBH561" s="3"/>
      <c r="OBI561" s="438"/>
      <c r="OBJ561" s="3"/>
      <c r="OBK561" s="578"/>
      <c r="OBL561" s="3"/>
      <c r="OBM561" s="438"/>
      <c r="OBN561" s="3"/>
      <c r="OBO561" s="578"/>
      <c r="OBP561" s="3"/>
      <c r="OBQ561" s="438"/>
      <c r="OBR561" s="3"/>
      <c r="OBS561" s="578"/>
      <c r="OBT561" s="3"/>
      <c r="OBU561" s="438"/>
      <c r="OBV561" s="3"/>
      <c r="OBW561" s="578"/>
      <c r="OBX561" s="3"/>
      <c r="OBY561" s="438"/>
      <c r="OBZ561" s="3"/>
      <c r="OCA561" s="578"/>
      <c r="OCB561" s="3"/>
      <c r="OCC561" s="438"/>
      <c r="OCD561" s="3"/>
      <c r="OCE561" s="578"/>
      <c r="OCF561" s="3"/>
      <c r="OCG561" s="438"/>
      <c r="OCH561" s="3"/>
      <c r="OCI561" s="578"/>
      <c r="OCJ561" s="3"/>
      <c r="OCK561" s="438"/>
      <c r="OCL561" s="3"/>
      <c r="OCM561" s="578"/>
      <c r="OCN561" s="3"/>
      <c r="OCO561" s="438"/>
      <c r="OCP561" s="3"/>
      <c r="OCQ561" s="578"/>
      <c r="OCR561" s="3"/>
      <c r="OCS561" s="438"/>
      <c r="OCT561" s="3"/>
      <c r="OCU561" s="578"/>
      <c r="OCV561" s="3"/>
      <c r="OCW561" s="438"/>
      <c r="OCX561" s="3"/>
      <c r="OCY561" s="578"/>
      <c r="OCZ561" s="3"/>
      <c r="ODA561" s="438"/>
      <c r="ODB561" s="3"/>
      <c r="ODC561" s="578"/>
      <c r="ODD561" s="3"/>
      <c r="ODE561" s="438"/>
      <c r="ODF561" s="3"/>
      <c r="ODG561" s="578"/>
      <c r="ODH561" s="3"/>
      <c r="ODI561" s="438"/>
      <c r="ODJ561" s="3"/>
      <c r="ODK561" s="578"/>
      <c r="ODL561" s="3"/>
      <c r="ODM561" s="438"/>
      <c r="ODN561" s="3"/>
      <c r="ODO561" s="578"/>
      <c r="ODP561" s="3"/>
      <c r="ODQ561" s="438"/>
      <c r="ODR561" s="3"/>
      <c r="ODS561" s="578"/>
      <c r="ODT561" s="3"/>
      <c r="ODU561" s="438"/>
      <c r="ODV561" s="3"/>
      <c r="ODW561" s="578"/>
      <c r="ODX561" s="3"/>
      <c r="ODY561" s="438"/>
      <c r="ODZ561" s="3"/>
      <c r="OEA561" s="578"/>
      <c r="OEB561" s="3"/>
      <c r="OEC561" s="438"/>
      <c r="OED561" s="3"/>
      <c r="OEE561" s="578"/>
      <c r="OEF561" s="3"/>
      <c r="OEG561" s="438"/>
      <c r="OEH561" s="3"/>
      <c r="OEI561" s="578"/>
      <c r="OEJ561" s="3"/>
      <c r="OEK561" s="438"/>
      <c r="OEL561" s="3"/>
      <c r="OEM561" s="578"/>
      <c r="OEN561" s="3"/>
      <c r="OEO561" s="438"/>
      <c r="OEP561" s="3"/>
      <c r="OEQ561" s="578"/>
      <c r="OER561" s="3"/>
      <c r="OES561" s="438"/>
      <c r="OET561" s="3"/>
      <c r="OEU561" s="578"/>
      <c r="OEV561" s="3"/>
      <c r="OEW561" s="438"/>
      <c r="OEX561" s="3"/>
      <c r="OEY561" s="578"/>
      <c r="OEZ561" s="3"/>
      <c r="OFA561" s="438"/>
      <c r="OFB561" s="3"/>
      <c r="OFC561" s="578"/>
      <c r="OFD561" s="3"/>
      <c r="OFE561" s="438"/>
      <c r="OFF561" s="3"/>
      <c r="OFG561" s="578"/>
      <c r="OFH561" s="3"/>
      <c r="OFI561" s="438"/>
      <c r="OFJ561" s="3"/>
      <c r="OFK561" s="578"/>
      <c r="OFL561" s="3"/>
      <c r="OFM561" s="438"/>
      <c r="OFN561" s="3"/>
      <c r="OFO561" s="578"/>
      <c r="OFP561" s="3"/>
      <c r="OFQ561" s="438"/>
      <c r="OFR561" s="3"/>
      <c r="OFS561" s="578"/>
      <c r="OFT561" s="3"/>
      <c r="OFU561" s="438"/>
      <c r="OFV561" s="3"/>
      <c r="OFW561" s="578"/>
      <c r="OFX561" s="3"/>
      <c r="OFY561" s="438"/>
      <c r="OFZ561" s="3"/>
      <c r="OGA561" s="578"/>
      <c r="OGB561" s="3"/>
      <c r="OGC561" s="438"/>
      <c r="OGD561" s="3"/>
      <c r="OGE561" s="578"/>
      <c r="OGF561" s="3"/>
      <c r="OGG561" s="438"/>
      <c r="OGH561" s="3"/>
      <c r="OGI561" s="578"/>
      <c r="OGJ561" s="3"/>
      <c r="OGK561" s="438"/>
      <c r="OGL561" s="3"/>
      <c r="OGM561" s="578"/>
      <c r="OGN561" s="3"/>
      <c r="OGO561" s="438"/>
      <c r="OGP561" s="3"/>
      <c r="OGQ561" s="578"/>
      <c r="OGR561" s="3"/>
      <c r="OGS561" s="438"/>
      <c r="OGT561" s="3"/>
      <c r="OGU561" s="578"/>
      <c r="OGV561" s="3"/>
      <c r="OGW561" s="438"/>
      <c r="OGX561" s="3"/>
      <c r="OGY561" s="578"/>
      <c r="OGZ561" s="3"/>
      <c r="OHA561" s="438"/>
      <c r="OHB561" s="3"/>
      <c r="OHC561" s="578"/>
      <c r="OHD561" s="3"/>
      <c r="OHE561" s="438"/>
      <c r="OHF561" s="3"/>
      <c r="OHG561" s="578"/>
      <c r="OHH561" s="3"/>
      <c r="OHI561" s="438"/>
      <c r="OHJ561" s="3"/>
      <c r="OHK561" s="578"/>
      <c r="OHL561" s="3"/>
      <c r="OHM561" s="438"/>
      <c r="OHN561" s="3"/>
      <c r="OHO561" s="578"/>
      <c r="OHP561" s="3"/>
      <c r="OHQ561" s="438"/>
      <c r="OHR561" s="3"/>
      <c r="OHS561" s="578"/>
      <c r="OHT561" s="3"/>
      <c r="OHU561" s="438"/>
      <c r="OHV561" s="3"/>
      <c r="OHW561" s="578"/>
      <c r="OHX561" s="3"/>
      <c r="OHY561" s="438"/>
      <c r="OHZ561" s="3"/>
      <c r="OIA561" s="578"/>
      <c r="OIB561" s="3"/>
      <c r="OIC561" s="438"/>
      <c r="OID561" s="3"/>
      <c r="OIE561" s="578"/>
      <c r="OIF561" s="3"/>
      <c r="OIG561" s="438"/>
      <c r="OIH561" s="3"/>
      <c r="OII561" s="578"/>
      <c r="OIJ561" s="3"/>
      <c r="OIK561" s="438"/>
      <c r="OIL561" s="3"/>
      <c r="OIM561" s="578"/>
      <c r="OIN561" s="3"/>
      <c r="OIO561" s="438"/>
      <c r="OIP561" s="3"/>
      <c r="OIQ561" s="578"/>
      <c r="OIR561" s="3"/>
      <c r="OIS561" s="438"/>
      <c r="OIT561" s="3"/>
      <c r="OIU561" s="578"/>
      <c r="OIV561" s="3"/>
      <c r="OIW561" s="438"/>
      <c r="OIX561" s="3"/>
      <c r="OIY561" s="578"/>
      <c r="OIZ561" s="3"/>
      <c r="OJA561" s="438"/>
      <c r="OJB561" s="3"/>
      <c r="OJC561" s="578"/>
      <c r="OJD561" s="3"/>
      <c r="OJE561" s="438"/>
      <c r="OJF561" s="3"/>
      <c r="OJG561" s="578"/>
      <c r="OJH561" s="3"/>
      <c r="OJI561" s="438"/>
      <c r="OJJ561" s="3"/>
      <c r="OJK561" s="578"/>
      <c r="OJL561" s="3"/>
      <c r="OJM561" s="438"/>
      <c r="OJN561" s="3"/>
      <c r="OJO561" s="578"/>
      <c r="OJP561" s="3"/>
      <c r="OJQ561" s="438"/>
      <c r="OJR561" s="3"/>
      <c r="OJS561" s="578"/>
      <c r="OJT561" s="3"/>
      <c r="OJU561" s="438"/>
      <c r="OJV561" s="3"/>
      <c r="OJW561" s="578"/>
      <c r="OJX561" s="3"/>
      <c r="OJY561" s="438"/>
      <c r="OJZ561" s="3"/>
      <c r="OKA561" s="578"/>
      <c r="OKB561" s="3"/>
      <c r="OKC561" s="438"/>
      <c r="OKD561" s="3"/>
      <c r="OKE561" s="578"/>
      <c r="OKF561" s="3"/>
      <c r="OKG561" s="438"/>
      <c r="OKH561" s="3"/>
      <c r="OKI561" s="578"/>
      <c r="OKJ561" s="3"/>
      <c r="OKK561" s="438"/>
      <c r="OKL561" s="3"/>
      <c r="OKM561" s="578"/>
      <c r="OKN561" s="3"/>
      <c r="OKO561" s="438"/>
      <c r="OKP561" s="3"/>
      <c r="OKQ561" s="578"/>
      <c r="OKR561" s="3"/>
      <c r="OKS561" s="438"/>
      <c r="OKT561" s="3"/>
      <c r="OKU561" s="578"/>
      <c r="OKV561" s="3"/>
      <c r="OKW561" s="438"/>
      <c r="OKX561" s="3"/>
      <c r="OKY561" s="578"/>
      <c r="OKZ561" s="3"/>
      <c r="OLA561" s="438"/>
      <c r="OLB561" s="3"/>
      <c r="OLC561" s="578"/>
      <c r="OLD561" s="3"/>
      <c r="OLE561" s="438"/>
      <c r="OLF561" s="3"/>
      <c r="OLG561" s="578"/>
      <c r="OLH561" s="3"/>
      <c r="OLI561" s="438"/>
      <c r="OLJ561" s="3"/>
      <c r="OLK561" s="578"/>
      <c r="OLL561" s="3"/>
      <c r="OLM561" s="438"/>
      <c r="OLN561" s="3"/>
      <c r="OLO561" s="578"/>
      <c r="OLP561" s="3"/>
      <c r="OLQ561" s="438"/>
      <c r="OLR561" s="3"/>
      <c r="OLS561" s="578"/>
      <c r="OLT561" s="3"/>
      <c r="OLU561" s="438"/>
      <c r="OLV561" s="3"/>
      <c r="OLW561" s="578"/>
      <c r="OLX561" s="3"/>
      <c r="OLY561" s="438"/>
      <c r="OLZ561" s="3"/>
      <c r="OMA561" s="578"/>
      <c r="OMB561" s="3"/>
      <c r="OMC561" s="438"/>
      <c r="OMD561" s="3"/>
      <c r="OME561" s="578"/>
      <c r="OMF561" s="3"/>
      <c r="OMG561" s="438"/>
      <c r="OMH561" s="3"/>
      <c r="OMI561" s="578"/>
      <c r="OMJ561" s="3"/>
      <c r="OMK561" s="438"/>
      <c r="OML561" s="3"/>
      <c r="OMM561" s="578"/>
      <c r="OMN561" s="3"/>
      <c r="OMO561" s="438"/>
      <c r="OMP561" s="3"/>
      <c r="OMQ561" s="578"/>
      <c r="OMR561" s="3"/>
      <c r="OMS561" s="438"/>
      <c r="OMT561" s="3"/>
      <c r="OMU561" s="578"/>
      <c r="OMV561" s="3"/>
      <c r="OMW561" s="438"/>
      <c r="OMX561" s="3"/>
      <c r="OMY561" s="578"/>
      <c r="OMZ561" s="3"/>
      <c r="ONA561" s="438"/>
      <c r="ONB561" s="3"/>
      <c r="ONC561" s="578"/>
      <c r="OND561" s="3"/>
      <c r="ONE561" s="438"/>
      <c r="ONF561" s="3"/>
      <c r="ONG561" s="578"/>
      <c r="ONH561" s="3"/>
      <c r="ONI561" s="438"/>
      <c r="ONJ561" s="3"/>
      <c r="ONK561" s="578"/>
      <c r="ONL561" s="3"/>
      <c r="ONM561" s="438"/>
      <c r="ONN561" s="3"/>
      <c r="ONO561" s="578"/>
      <c r="ONP561" s="3"/>
      <c r="ONQ561" s="438"/>
      <c r="ONR561" s="3"/>
      <c r="ONS561" s="578"/>
      <c r="ONT561" s="3"/>
      <c r="ONU561" s="438"/>
      <c r="ONV561" s="3"/>
      <c r="ONW561" s="578"/>
      <c r="ONX561" s="3"/>
      <c r="ONY561" s="438"/>
      <c r="ONZ561" s="3"/>
      <c r="OOA561" s="578"/>
      <c r="OOB561" s="3"/>
      <c r="OOC561" s="438"/>
      <c r="OOD561" s="3"/>
      <c r="OOE561" s="578"/>
      <c r="OOF561" s="3"/>
      <c r="OOG561" s="438"/>
      <c r="OOH561" s="3"/>
      <c r="OOI561" s="578"/>
      <c r="OOJ561" s="3"/>
      <c r="OOK561" s="438"/>
      <c r="OOL561" s="3"/>
      <c r="OOM561" s="578"/>
      <c r="OON561" s="3"/>
      <c r="OOO561" s="438"/>
      <c r="OOP561" s="3"/>
      <c r="OOQ561" s="578"/>
      <c r="OOR561" s="3"/>
      <c r="OOS561" s="438"/>
      <c r="OOT561" s="3"/>
      <c r="OOU561" s="578"/>
      <c r="OOV561" s="3"/>
      <c r="OOW561" s="438"/>
      <c r="OOX561" s="3"/>
      <c r="OOY561" s="578"/>
      <c r="OOZ561" s="3"/>
      <c r="OPA561" s="438"/>
      <c r="OPB561" s="3"/>
      <c r="OPC561" s="578"/>
      <c r="OPD561" s="3"/>
      <c r="OPE561" s="438"/>
      <c r="OPF561" s="3"/>
      <c r="OPG561" s="578"/>
      <c r="OPH561" s="3"/>
      <c r="OPI561" s="438"/>
      <c r="OPJ561" s="3"/>
      <c r="OPK561" s="578"/>
      <c r="OPL561" s="3"/>
      <c r="OPM561" s="438"/>
      <c r="OPN561" s="3"/>
      <c r="OPO561" s="578"/>
      <c r="OPP561" s="3"/>
      <c r="OPQ561" s="438"/>
      <c r="OPR561" s="3"/>
      <c r="OPS561" s="578"/>
      <c r="OPT561" s="3"/>
      <c r="OPU561" s="438"/>
      <c r="OPV561" s="3"/>
      <c r="OPW561" s="578"/>
      <c r="OPX561" s="3"/>
      <c r="OPY561" s="438"/>
      <c r="OPZ561" s="3"/>
      <c r="OQA561" s="578"/>
      <c r="OQB561" s="3"/>
      <c r="OQC561" s="438"/>
      <c r="OQD561" s="3"/>
      <c r="OQE561" s="578"/>
      <c r="OQF561" s="3"/>
      <c r="OQG561" s="438"/>
      <c r="OQH561" s="3"/>
      <c r="OQI561" s="578"/>
      <c r="OQJ561" s="3"/>
      <c r="OQK561" s="438"/>
      <c r="OQL561" s="3"/>
      <c r="OQM561" s="578"/>
      <c r="OQN561" s="3"/>
      <c r="OQO561" s="438"/>
      <c r="OQP561" s="3"/>
      <c r="OQQ561" s="578"/>
      <c r="OQR561" s="3"/>
      <c r="OQS561" s="438"/>
      <c r="OQT561" s="3"/>
      <c r="OQU561" s="578"/>
      <c r="OQV561" s="3"/>
      <c r="OQW561" s="438"/>
      <c r="OQX561" s="3"/>
      <c r="OQY561" s="578"/>
      <c r="OQZ561" s="3"/>
      <c r="ORA561" s="438"/>
      <c r="ORB561" s="3"/>
      <c r="ORC561" s="578"/>
      <c r="ORD561" s="3"/>
      <c r="ORE561" s="438"/>
      <c r="ORF561" s="3"/>
      <c r="ORG561" s="578"/>
      <c r="ORH561" s="3"/>
      <c r="ORI561" s="438"/>
      <c r="ORJ561" s="3"/>
      <c r="ORK561" s="578"/>
      <c r="ORL561" s="3"/>
      <c r="ORM561" s="438"/>
      <c r="ORN561" s="3"/>
      <c r="ORO561" s="578"/>
      <c r="ORP561" s="3"/>
      <c r="ORQ561" s="438"/>
      <c r="ORR561" s="3"/>
      <c r="ORS561" s="578"/>
      <c r="ORT561" s="3"/>
      <c r="ORU561" s="438"/>
      <c r="ORV561" s="3"/>
      <c r="ORW561" s="578"/>
      <c r="ORX561" s="3"/>
      <c r="ORY561" s="438"/>
      <c r="ORZ561" s="3"/>
      <c r="OSA561" s="578"/>
      <c r="OSB561" s="3"/>
      <c r="OSC561" s="438"/>
      <c r="OSD561" s="3"/>
      <c r="OSE561" s="578"/>
      <c r="OSF561" s="3"/>
      <c r="OSG561" s="438"/>
      <c r="OSH561" s="3"/>
      <c r="OSI561" s="578"/>
      <c r="OSJ561" s="3"/>
      <c r="OSK561" s="438"/>
      <c r="OSL561" s="3"/>
      <c r="OSM561" s="578"/>
      <c r="OSN561" s="3"/>
      <c r="OSO561" s="438"/>
      <c r="OSP561" s="3"/>
      <c r="OSQ561" s="578"/>
      <c r="OSR561" s="3"/>
      <c r="OSS561" s="438"/>
      <c r="OST561" s="3"/>
      <c r="OSU561" s="578"/>
      <c r="OSV561" s="3"/>
      <c r="OSW561" s="438"/>
      <c r="OSX561" s="3"/>
      <c r="OSY561" s="578"/>
      <c r="OSZ561" s="3"/>
      <c r="OTA561" s="438"/>
      <c r="OTB561" s="3"/>
      <c r="OTC561" s="578"/>
      <c r="OTD561" s="3"/>
      <c r="OTE561" s="438"/>
      <c r="OTF561" s="3"/>
      <c r="OTG561" s="578"/>
      <c r="OTH561" s="3"/>
      <c r="OTI561" s="438"/>
      <c r="OTJ561" s="3"/>
      <c r="OTK561" s="578"/>
      <c r="OTL561" s="3"/>
      <c r="OTM561" s="438"/>
      <c r="OTN561" s="3"/>
      <c r="OTO561" s="578"/>
      <c r="OTP561" s="3"/>
      <c r="OTQ561" s="438"/>
      <c r="OTR561" s="3"/>
      <c r="OTS561" s="578"/>
      <c r="OTT561" s="3"/>
      <c r="OTU561" s="438"/>
      <c r="OTV561" s="3"/>
      <c r="OTW561" s="578"/>
      <c r="OTX561" s="3"/>
      <c r="OTY561" s="438"/>
      <c r="OTZ561" s="3"/>
      <c r="OUA561" s="578"/>
      <c r="OUB561" s="3"/>
      <c r="OUC561" s="438"/>
      <c r="OUD561" s="3"/>
      <c r="OUE561" s="578"/>
      <c r="OUF561" s="3"/>
      <c r="OUG561" s="438"/>
      <c r="OUH561" s="3"/>
      <c r="OUI561" s="578"/>
      <c r="OUJ561" s="3"/>
      <c r="OUK561" s="438"/>
      <c r="OUL561" s="3"/>
      <c r="OUM561" s="578"/>
      <c r="OUN561" s="3"/>
      <c r="OUO561" s="438"/>
      <c r="OUP561" s="3"/>
      <c r="OUQ561" s="578"/>
      <c r="OUR561" s="3"/>
      <c r="OUS561" s="438"/>
      <c r="OUT561" s="3"/>
      <c r="OUU561" s="578"/>
      <c r="OUV561" s="3"/>
      <c r="OUW561" s="438"/>
      <c r="OUX561" s="3"/>
      <c r="OUY561" s="578"/>
      <c r="OUZ561" s="3"/>
      <c r="OVA561" s="438"/>
      <c r="OVB561" s="3"/>
      <c r="OVC561" s="578"/>
      <c r="OVD561" s="3"/>
      <c r="OVE561" s="438"/>
      <c r="OVF561" s="3"/>
      <c r="OVG561" s="578"/>
      <c r="OVH561" s="3"/>
      <c r="OVI561" s="438"/>
      <c r="OVJ561" s="3"/>
      <c r="OVK561" s="578"/>
      <c r="OVL561" s="3"/>
      <c r="OVM561" s="438"/>
      <c r="OVN561" s="3"/>
      <c r="OVO561" s="578"/>
      <c r="OVP561" s="3"/>
      <c r="OVQ561" s="438"/>
      <c r="OVR561" s="3"/>
      <c r="OVS561" s="578"/>
      <c r="OVT561" s="3"/>
      <c r="OVU561" s="438"/>
      <c r="OVV561" s="3"/>
      <c r="OVW561" s="578"/>
      <c r="OVX561" s="3"/>
      <c r="OVY561" s="438"/>
      <c r="OVZ561" s="3"/>
      <c r="OWA561" s="578"/>
      <c r="OWB561" s="3"/>
      <c r="OWC561" s="438"/>
      <c r="OWD561" s="3"/>
      <c r="OWE561" s="578"/>
      <c r="OWF561" s="3"/>
      <c r="OWG561" s="438"/>
      <c r="OWH561" s="3"/>
      <c r="OWI561" s="578"/>
      <c r="OWJ561" s="3"/>
      <c r="OWK561" s="438"/>
      <c r="OWL561" s="3"/>
      <c r="OWM561" s="578"/>
      <c r="OWN561" s="3"/>
      <c r="OWO561" s="438"/>
      <c r="OWP561" s="3"/>
      <c r="OWQ561" s="578"/>
      <c r="OWR561" s="3"/>
      <c r="OWS561" s="438"/>
      <c r="OWT561" s="3"/>
      <c r="OWU561" s="578"/>
      <c r="OWV561" s="3"/>
      <c r="OWW561" s="438"/>
      <c r="OWX561" s="3"/>
      <c r="OWY561" s="578"/>
      <c r="OWZ561" s="3"/>
      <c r="OXA561" s="438"/>
      <c r="OXB561" s="3"/>
      <c r="OXC561" s="578"/>
      <c r="OXD561" s="3"/>
      <c r="OXE561" s="438"/>
      <c r="OXF561" s="3"/>
      <c r="OXG561" s="578"/>
      <c r="OXH561" s="3"/>
      <c r="OXI561" s="438"/>
      <c r="OXJ561" s="3"/>
      <c r="OXK561" s="578"/>
      <c r="OXL561" s="3"/>
      <c r="OXM561" s="438"/>
      <c r="OXN561" s="3"/>
      <c r="OXO561" s="578"/>
      <c r="OXP561" s="3"/>
      <c r="OXQ561" s="438"/>
      <c r="OXR561" s="3"/>
      <c r="OXS561" s="578"/>
      <c r="OXT561" s="3"/>
      <c r="OXU561" s="438"/>
      <c r="OXV561" s="3"/>
      <c r="OXW561" s="578"/>
      <c r="OXX561" s="3"/>
      <c r="OXY561" s="438"/>
      <c r="OXZ561" s="3"/>
      <c r="OYA561" s="578"/>
      <c r="OYB561" s="3"/>
      <c r="OYC561" s="438"/>
      <c r="OYD561" s="3"/>
      <c r="OYE561" s="578"/>
      <c r="OYF561" s="3"/>
      <c r="OYG561" s="438"/>
      <c r="OYH561" s="3"/>
      <c r="OYI561" s="578"/>
      <c r="OYJ561" s="3"/>
      <c r="OYK561" s="438"/>
      <c r="OYL561" s="3"/>
      <c r="OYM561" s="578"/>
      <c r="OYN561" s="3"/>
      <c r="OYO561" s="438"/>
      <c r="OYP561" s="3"/>
      <c r="OYQ561" s="578"/>
      <c r="OYR561" s="3"/>
      <c r="OYS561" s="438"/>
      <c r="OYT561" s="3"/>
      <c r="OYU561" s="578"/>
      <c r="OYV561" s="3"/>
      <c r="OYW561" s="438"/>
      <c r="OYX561" s="3"/>
      <c r="OYY561" s="578"/>
      <c r="OYZ561" s="3"/>
      <c r="OZA561" s="438"/>
      <c r="OZB561" s="3"/>
      <c r="OZC561" s="578"/>
      <c r="OZD561" s="3"/>
      <c r="OZE561" s="438"/>
      <c r="OZF561" s="3"/>
      <c r="OZG561" s="578"/>
      <c r="OZH561" s="3"/>
      <c r="OZI561" s="438"/>
      <c r="OZJ561" s="3"/>
      <c r="OZK561" s="578"/>
      <c r="OZL561" s="3"/>
      <c r="OZM561" s="438"/>
      <c r="OZN561" s="3"/>
      <c r="OZO561" s="578"/>
      <c r="OZP561" s="3"/>
      <c r="OZQ561" s="438"/>
      <c r="OZR561" s="3"/>
      <c r="OZS561" s="578"/>
      <c r="OZT561" s="3"/>
      <c r="OZU561" s="438"/>
      <c r="OZV561" s="3"/>
      <c r="OZW561" s="578"/>
      <c r="OZX561" s="3"/>
      <c r="OZY561" s="438"/>
      <c r="OZZ561" s="3"/>
      <c r="PAA561" s="578"/>
      <c r="PAB561" s="3"/>
      <c r="PAC561" s="438"/>
      <c r="PAD561" s="3"/>
      <c r="PAE561" s="578"/>
      <c r="PAF561" s="3"/>
      <c r="PAG561" s="438"/>
      <c r="PAH561" s="3"/>
      <c r="PAI561" s="578"/>
      <c r="PAJ561" s="3"/>
      <c r="PAK561" s="438"/>
      <c r="PAL561" s="3"/>
      <c r="PAM561" s="578"/>
      <c r="PAN561" s="3"/>
      <c r="PAO561" s="438"/>
      <c r="PAP561" s="3"/>
      <c r="PAQ561" s="578"/>
      <c r="PAR561" s="3"/>
      <c r="PAS561" s="438"/>
      <c r="PAT561" s="3"/>
      <c r="PAU561" s="578"/>
      <c r="PAV561" s="3"/>
      <c r="PAW561" s="438"/>
      <c r="PAX561" s="3"/>
      <c r="PAY561" s="578"/>
      <c r="PAZ561" s="3"/>
      <c r="PBA561" s="438"/>
      <c r="PBB561" s="3"/>
      <c r="PBC561" s="578"/>
      <c r="PBD561" s="3"/>
      <c r="PBE561" s="438"/>
      <c r="PBF561" s="3"/>
      <c r="PBG561" s="578"/>
      <c r="PBH561" s="3"/>
      <c r="PBI561" s="438"/>
      <c r="PBJ561" s="3"/>
      <c r="PBK561" s="578"/>
      <c r="PBL561" s="3"/>
      <c r="PBM561" s="438"/>
      <c r="PBN561" s="3"/>
      <c r="PBO561" s="578"/>
      <c r="PBP561" s="3"/>
      <c r="PBQ561" s="438"/>
      <c r="PBR561" s="3"/>
      <c r="PBS561" s="578"/>
      <c r="PBT561" s="3"/>
      <c r="PBU561" s="438"/>
      <c r="PBV561" s="3"/>
      <c r="PBW561" s="578"/>
      <c r="PBX561" s="3"/>
      <c r="PBY561" s="438"/>
      <c r="PBZ561" s="3"/>
      <c r="PCA561" s="578"/>
      <c r="PCB561" s="3"/>
      <c r="PCC561" s="438"/>
      <c r="PCD561" s="3"/>
      <c r="PCE561" s="578"/>
      <c r="PCF561" s="3"/>
      <c r="PCG561" s="438"/>
      <c r="PCH561" s="3"/>
      <c r="PCI561" s="578"/>
      <c r="PCJ561" s="3"/>
      <c r="PCK561" s="438"/>
      <c r="PCL561" s="3"/>
      <c r="PCM561" s="578"/>
      <c r="PCN561" s="3"/>
      <c r="PCO561" s="438"/>
      <c r="PCP561" s="3"/>
      <c r="PCQ561" s="578"/>
      <c r="PCR561" s="3"/>
      <c r="PCS561" s="438"/>
      <c r="PCT561" s="3"/>
      <c r="PCU561" s="578"/>
      <c r="PCV561" s="3"/>
      <c r="PCW561" s="438"/>
      <c r="PCX561" s="3"/>
      <c r="PCY561" s="578"/>
      <c r="PCZ561" s="3"/>
      <c r="PDA561" s="438"/>
      <c r="PDB561" s="3"/>
      <c r="PDC561" s="578"/>
      <c r="PDD561" s="3"/>
      <c r="PDE561" s="438"/>
      <c r="PDF561" s="3"/>
      <c r="PDG561" s="578"/>
      <c r="PDH561" s="3"/>
      <c r="PDI561" s="438"/>
      <c r="PDJ561" s="3"/>
      <c r="PDK561" s="578"/>
      <c r="PDL561" s="3"/>
      <c r="PDM561" s="438"/>
      <c r="PDN561" s="3"/>
      <c r="PDO561" s="578"/>
      <c r="PDP561" s="3"/>
      <c r="PDQ561" s="438"/>
      <c r="PDR561" s="3"/>
      <c r="PDS561" s="578"/>
      <c r="PDT561" s="3"/>
      <c r="PDU561" s="438"/>
      <c r="PDV561" s="3"/>
      <c r="PDW561" s="578"/>
      <c r="PDX561" s="3"/>
      <c r="PDY561" s="438"/>
      <c r="PDZ561" s="3"/>
      <c r="PEA561" s="578"/>
      <c r="PEB561" s="3"/>
      <c r="PEC561" s="438"/>
      <c r="PED561" s="3"/>
      <c r="PEE561" s="578"/>
      <c r="PEF561" s="3"/>
      <c r="PEG561" s="438"/>
      <c r="PEH561" s="3"/>
      <c r="PEI561" s="578"/>
      <c r="PEJ561" s="3"/>
      <c r="PEK561" s="438"/>
      <c r="PEL561" s="3"/>
      <c r="PEM561" s="578"/>
      <c r="PEN561" s="3"/>
      <c r="PEO561" s="438"/>
      <c r="PEP561" s="3"/>
      <c r="PEQ561" s="578"/>
      <c r="PER561" s="3"/>
      <c r="PES561" s="438"/>
      <c r="PET561" s="3"/>
      <c r="PEU561" s="578"/>
      <c r="PEV561" s="3"/>
      <c r="PEW561" s="438"/>
      <c r="PEX561" s="3"/>
      <c r="PEY561" s="578"/>
      <c r="PEZ561" s="3"/>
      <c r="PFA561" s="438"/>
      <c r="PFB561" s="3"/>
      <c r="PFC561" s="578"/>
      <c r="PFD561" s="3"/>
      <c r="PFE561" s="438"/>
      <c r="PFF561" s="3"/>
      <c r="PFG561" s="578"/>
      <c r="PFH561" s="3"/>
      <c r="PFI561" s="438"/>
      <c r="PFJ561" s="3"/>
      <c r="PFK561" s="578"/>
      <c r="PFL561" s="3"/>
      <c r="PFM561" s="438"/>
      <c r="PFN561" s="3"/>
      <c r="PFO561" s="578"/>
      <c r="PFP561" s="3"/>
      <c r="PFQ561" s="438"/>
      <c r="PFR561" s="3"/>
      <c r="PFS561" s="578"/>
      <c r="PFT561" s="3"/>
      <c r="PFU561" s="438"/>
      <c r="PFV561" s="3"/>
      <c r="PFW561" s="578"/>
      <c r="PFX561" s="3"/>
      <c r="PFY561" s="438"/>
      <c r="PFZ561" s="3"/>
      <c r="PGA561" s="578"/>
      <c r="PGB561" s="3"/>
      <c r="PGC561" s="438"/>
      <c r="PGD561" s="3"/>
      <c r="PGE561" s="578"/>
      <c r="PGF561" s="3"/>
      <c r="PGG561" s="438"/>
      <c r="PGH561" s="3"/>
      <c r="PGI561" s="578"/>
      <c r="PGJ561" s="3"/>
      <c r="PGK561" s="438"/>
      <c r="PGL561" s="3"/>
      <c r="PGM561" s="578"/>
      <c r="PGN561" s="3"/>
      <c r="PGO561" s="438"/>
      <c r="PGP561" s="3"/>
      <c r="PGQ561" s="578"/>
      <c r="PGR561" s="3"/>
      <c r="PGS561" s="438"/>
      <c r="PGT561" s="3"/>
      <c r="PGU561" s="578"/>
      <c r="PGV561" s="3"/>
      <c r="PGW561" s="438"/>
      <c r="PGX561" s="3"/>
      <c r="PGY561" s="578"/>
      <c r="PGZ561" s="3"/>
      <c r="PHA561" s="438"/>
      <c r="PHB561" s="3"/>
      <c r="PHC561" s="578"/>
      <c r="PHD561" s="3"/>
      <c r="PHE561" s="438"/>
      <c r="PHF561" s="3"/>
      <c r="PHG561" s="578"/>
      <c r="PHH561" s="3"/>
      <c r="PHI561" s="438"/>
      <c r="PHJ561" s="3"/>
      <c r="PHK561" s="578"/>
      <c r="PHL561" s="3"/>
      <c r="PHM561" s="438"/>
      <c r="PHN561" s="3"/>
      <c r="PHO561" s="578"/>
      <c r="PHP561" s="3"/>
      <c r="PHQ561" s="438"/>
      <c r="PHR561" s="3"/>
      <c r="PHS561" s="578"/>
      <c r="PHT561" s="3"/>
      <c r="PHU561" s="438"/>
      <c r="PHV561" s="3"/>
      <c r="PHW561" s="578"/>
      <c r="PHX561" s="3"/>
      <c r="PHY561" s="438"/>
      <c r="PHZ561" s="3"/>
      <c r="PIA561" s="578"/>
      <c r="PIB561" s="3"/>
      <c r="PIC561" s="438"/>
      <c r="PID561" s="3"/>
      <c r="PIE561" s="578"/>
      <c r="PIF561" s="3"/>
      <c r="PIG561" s="438"/>
      <c r="PIH561" s="3"/>
      <c r="PII561" s="578"/>
      <c r="PIJ561" s="3"/>
      <c r="PIK561" s="438"/>
      <c r="PIL561" s="3"/>
      <c r="PIM561" s="578"/>
      <c r="PIN561" s="3"/>
      <c r="PIO561" s="438"/>
      <c r="PIP561" s="3"/>
      <c r="PIQ561" s="578"/>
      <c r="PIR561" s="3"/>
      <c r="PIS561" s="438"/>
      <c r="PIT561" s="3"/>
      <c r="PIU561" s="578"/>
      <c r="PIV561" s="3"/>
      <c r="PIW561" s="438"/>
      <c r="PIX561" s="3"/>
      <c r="PIY561" s="578"/>
      <c r="PIZ561" s="3"/>
      <c r="PJA561" s="438"/>
      <c r="PJB561" s="3"/>
      <c r="PJC561" s="578"/>
      <c r="PJD561" s="3"/>
      <c r="PJE561" s="438"/>
      <c r="PJF561" s="3"/>
      <c r="PJG561" s="578"/>
      <c r="PJH561" s="3"/>
      <c r="PJI561" s="438"/>
      <c r="PJJ561" s="3"/>
      <c r="PJK561" s="578"/>
      <c r="PJL561" s="3"/>
      <c r="PJM561" s="438"/>
      <c r="PJN561" s="3"/>
      <c r="PJO561" s="578"/>
      <c r="PJP561" s="3"/>
      <c r="PJQ561" s="438"/>
      <c r="PJR561" s="3"/>
      <c r="PJS561" s="578"/>
      <c r="PJT561" s="3"/>
      <c r="PJU561" s="438"/>
      <c r="PJV561" s="3"/>
      <c r="PJW561" s="578"/>
      <c r="PJX561" s="3"/>
      <c r="PJY561" s="438"/>
      <c r="PJZ561" s="3"/>
      <c r="PKA561" s="578"/>
      <c r="PKB561" s="3"/>
      <c r="PKC561" s="438"/>
      <c r="PKD561" s="3"/>
      <c r="PKE561" s="578"/>
      <c r="PKF561" s="3"/>
      <c r="PKG561" s="438"/>
      <c r="PKH561" s="3"/>
      <c r="PKI561" s="578"/>
      <c r="PKJ561" s="3"/>
      <c r="PKK561" s="438"/>
      <c r="PKL561" s="3"/>
      <c r="PKM561" s="578"/>
      <c r="PKN561" s="3"/>
      <c r="PKO561" s="438"/>
      <c r="PKP561" s="3"/>
      <c r="PKQ561" s="578"/>
      <c r="PKR561" s="3"/>
      <c r="PKS561" s="438"/>
      <c r="PKT561" s="3"/>
      <c r="PKU561" s="578"/>
      <c r="PKV561" s="3"/>
      <c r="PKW561" s="438"/>
      <c r="PKX561" s="3"/>
      <c r="PKY561" s="578"/>
      <c r="PKZ561" s="3"/>
      <c r="PLA561" s="438"/>
      <c r="PLB561" s="3"/>
      <c r="PLC561" s="578"/>
      <c r="PLD561" s="3"/>
      <c r="PLE561" s="438"/>
      <c r="PLF561" s="3"/>
      <c r="PLG561" s="578"/>
      <c r="PLH561" s="3"/>
      <c r="PLI561" s="438"/>
      <c r="PLJ561" s="3"/>
      <c r="PLK561" s="578"/>
      <c r="PLL561" s="3"/>
      <c r="PLM561" s="438"/>
      <c r="PLN561" s="3"/>
      <c r="PLO561" s="578"/>
      <c r="PLP561" s="3"/>
      <c r="PLQ561" s="438"/>
      <c r="PLR561" s="3"/>
      <c r="PLS561" s="578"/>
      <c r="PLT561" s="3"/>
      <c r="PLU561" s="438"/>
      <c r="PLV561" s="3"/>
      <c r="PLW561" s="578"/>
      <c r="PLX561" s="3"/>
      <c r="PLY561" s="438"/>
      <c r="PLZ561" s="3"/>
      <c r="PMA561" s="578"/>
      <c r="PMB561" s="3"/>
      <c r="PMC561" s="438"/>
      <c r="PMD561" s="3"/>
      <c r="PME561" s="578"/>
      <c r="PMF561" s="3"/>
      <c r="PMG561" s="438"/>
      <c r="PMH561" s="3"/>
      <c r="PMI561" s="578"/>
      <c r="PMJ561" s="3"/>
      <c r="PMK561" s="438"/>
      <c r="PML561" s="3"/>
      <c r="PMM561" s="578"/>
      <c r="PMN561" s="3"/>
      <c r="PMO561" s="438"/>
      <c r="PMP561" s="3"/>
      <c r="PMQ561" s="578"/>
      <c r="PMR561" s="3"/>
      <c r="PMS561" s="438"/>
      <c r="PMT561" s="3"/>
      <c r="PMU561" s="578"/>
      <c r="PMV561" s="3"/>
      <c r="PMW561" s="438"/>
      <c r="PMX561" s="3"/>
      <c r="PMY561" s="578"/>
      <c r="PMZ561" s="3"/>
      <c r="PNA561" s="438"/>
      <c r="PNB561" s="3"/>
      <c r="PNC561" s="578"/>
      <c r="PND561" s="3"/>
      <c r="PNE561" s="438"/>
      <c r="PNF561" s="3"/>
      <c r="PNG561" s="578"/>
      <c r="PNH561" s="3"/>
      <c r="PNI561" s="438"/>
      <c r="PNJ561" s="3"/>
      <c r="PNK561" s="578"/>
      <c r="PNL561" s="3"/>
      <c r="PNM561" s="438"/>
      <c r="PNN561" s="3"/>
      <c r="PNO561" s="578"/>
      <c r="PNP561" s="3"/>
      <c r="PNQ561" s="438"/>
      <c r="PNR561" s="3"/>
      <c r="PNS561" s="578"/>
      <c r="PNT561" s="3"/>
      <c r="PNU561" s="438"/>
      <c r="PNV561" s="3"/>
      <c r="PNW561" s="578"/>
      <c r="PNX561" s="3"/>
      <c r="PNY561" s="438"/>
      <c r="PNZ561" s="3"/>
      <c r="POA561" s="578"/>
      <c r="POB561" s="3"/>
      <c r="POC561" s="438"/>
      <c r="POD561" s="3"/>
      <c r="POE561" s="578"/>
      <c r="POF561" s="3"/>
      <c r="POG561" s="438"/>
      <c r="POH561" s="3"/>
      <c r="POI561" s="578"/>
      <c r="POJ561" s="3"/>
      <c r="POK561" s="438"/>
      <c r="POL561" s="3"/>
      <c r="POM561" s="578"/>
      <c r="PON561" s="3"/>
      <c r="POO561" s="438"/>
      <c r="POP561" s="3"/>
      <c r="POQ561" s="578"/>
      <c r="POR561" s="3"/>
      <c r="POS561" s="438"/>
      <c r="POT561" s="3"/>
      <c r="POU561" s="578"/>
      <c r="POV561" s="3"/>
      <c r="POW561" s="438"/>
      <c r="POX561" s="3"/>
      <c r="POY561" s="578"/>
      <c r="POZ561" s="3"/>
      <c r="PPA561" s="438"/>
      <c r="PPB561" s="3"/>
      <c r="PPC561" s="578"/>
      <c r="PPD561" s="3"/>
      <c r="PPE561" s="438"/>
      <c r="PPF561" s="3"/>
      <c r="PPG561" s="578"/>
      <c r="PPH561" s="3"/>
      <c r="PPI561" s="438"/>
      <c r="PPJ561" s="3"/>
      <c r="PPK561" s="578"/>
      <c r="PPL561" s="3"/>
      <c r="PPM561" s="438"/>
      <c r="PPN561" s="3"/>
      <c r="PPO561" s="578"/>
      <c r="PPP561" s="3"/>
      <c r="PPQ561" s="438"/>
      <c r="PPR561" s="3"/>
      <c r="PPS561" s="578"/>
      <c r="PPT561" s="3"/>
      <c r="PPU561" s="438"/>
      <c r="PPV561" s="3"/>
      <c r="PPW561" s="578"/>
      <c r="PPX561" s="3"/>
      <c r="PPY561" s="438"/>
      <c r="PPZ561" s="3"/>
      <c r="PQA561" s="578"/>
      <c r="PQB561" s="3"/>
      <c r="PQC561" s="438"/>
      <c r="PQD561" s="3"/>
      <c r="PQE561" s="578"/>
      <c r="PQF561" s="3"/>
      <c r="PQG561" s="438"/>
      <c r="PQH561" s="3"/>
      <c r="PQI561" s="578"/>
      <c r="PQJ561" s="3"/>
      <c r="PQK561" s="438"/>
      <c r="PQL561" s="3"/>
      <c r="PQM561" s="578"/>
      <c r="PQN561" s="3"/>
      <c r="PQO561" s="438"/>
      <c r="PQP561" s="3"/>
      <c r="PQQ561" s="578"/>
      <c r="PQR561" s="3"/>
      <c r="PQS561" s="438"/>
      <c r="PQT561" s="3"/>
      <c r="PQU561" s="578"/>
      <c r="PQV561" s="3"/>
      <c r="PQW561" s="438"/>
      <c r="PQX561" s="3"/>
      <c r="PQY561" s="578"/>
      <c r="PQZ561" s="3"/>
      <c r="PRA561" s="438"/>
      <c r="PRB561" s="3"/>
      <c r="PRC561" s="578"/>
      <c r="PRD561" s="3"/>
      <c r="PRE561" s="438"/>
      <c r="PRF561" s="3"/>
      <c r="PRG561" s="578"/>
      <c r="PRH561" s="3"/>
      <c r="PRI561" s="438"/>
      <c r="PRJ561" s="3"/>
      <c r="PRK561" s="578"/>
      <c r="PRL561" s="3"/>
      <c r="PRM561" s="438"/>
      <c r="PRN561" s="3"/>
      <c r="PRO561" s="578"/>
      <c r="PRP561" s="3"/>
      <c r="PRQ561" s="438"/>
      <c r="PRR561" s="3"/>
      <c r="PRS561" s="578"/>
      <c r="PRT561" s="3"/>
      <c r="PRU561" s="438"/>
      <c r="PRV561" s="3"/>
      <c r="PRW561" s="578"/>
      <c r="PRX561" s="3"/>
      <c r="PRY561" s="438"/>
      <c r="PRZ561" s="3"/>
      <c r="PSA561" s="578"/>
      <c r="PSB561" s="3"/>
      <c r="PSC561" s="438"/>
      <c r="PSD561" s="3"/>
      <c r="PSE561" s="578"/>
      <c r="PSF561" s="3"/>
      <c r="PSG561" s="438"/>
      <c r="PSH561" s="3"/>
      <c r="PSI561" s="578"/>
      <c r="PSJ561" s="3"/>
      <c r="PSK561" s="438"/>
      <c r="PSL561" s="3"/>
      <c r="PSM561" s="578"/>
      <c r="PSN561" s="3"/>
      <c r="PSO561" s="438"/>
      <c r="PSP561" s="3"/>
      <c r="PSQ561" s="578"/>
      <c r="PSR561" s="3"/>
      <c r="PSS561" s="438"/>
      <c r="PST561" s="3"/>
      <c r="PSU561" s="578"/>
      <c r="PSV561" s="3"/>
      <c r="PSW561" s="438"/>
      <c r="PSX561" s="3"/>
      <c r="PSY561" s="578"/>
      <c r="PSZ561" s="3"/>
      <c r="PTA561" s="438"/>
      <c r="PTB561" s="3"/>
      <c r="PTC561" s="578"/>
      <c r="PTD561" s="3"/>
      <c r="PTE561" s="438"/>
      <c r="PTF561" s="3"/>
      <c r="PTG561" s="578"/>
      <c r="PTH561" s="3"/>
      <c r="PTI561" s="438"/>
      <c r="PTJ561" s="3"/>
      <c r="PTK561" s="578"/>
      <c r="PTL561" s="3"/>
      <c r="PTM561" s="438"/>
      <c r="PTN561" s="3"/>
      <c r="PTO561" s="578"/>
      <c r="PTP561" s="3"/>
      <c r="PTQ561" s="438"/>
      <c r="PTR561" s="3"/>
      <c r="PTS561" s="578"/>
      <c r="PTT561" s="3"/>
      <c r="PTU561" s="438"/>
      <c r="PTV561" s="3"/>
      <c r="PTW561" s="578"/>
      <c r="PTX561" s="3"/>
      <c r="PTY561" s="438"/>
      <c r="PTZ561" s="3"/>
      <c r="PUA561" s="578"/>
      <c r="PUB561" s="3"/>
      <c r="PUC561" s="438"/>
      <c r="PUD561" s="3"/>
      <c r="PUE561" s="578"/>
      <c r="PUF561" s="3"/>
      <c r="PUG561" s="438"/>
      <c r="PUH561" s="3"/>
      <c r="PUI561" s="578"/>
      <c r="PUJ561" s="3"/>
      <c r="PUK561" s="438"/>
      <c r="PUL561" s="3"/>
      <c r="PUM561" s="578"/>
      <c r="PUN561" s="3"/>
      <c r="PUO561" s="438"/>
      <c r="PUP561" s="3"/>
      <c r="PUQ561" s="578"/>
      <c r="PUR561" s="3"/>
      <c r="PUS561" s="438"/>
      <c r="PUT561" s="3"/>
      <c r="PUU561" s="578"/>
      <c r="PUV561" s="3"/>
      <c r="PUW561" s="438"/>
      <c r="PUX561" s="3"/>
      <c r="PUY561" s="578"/>
      <c r="PUZ561" s="3"/>
      <c r="PVA561" s="438"/>
      <c r="PVB561" s="3"/>
      <c r="PVC561" s="578"/>
      <c r="PVD561" s="3"/>
      <c r="PVE561" s="438"/>
      <c r="PVF561" s="3"/>
      <c r="PVG561" s="578"/>
      <c r="PVH561" s="3"/>
      <c r="PVI561" s="438"/>
      <c r="PVJ561" s="3"/>
      <c r="PVK561" s="578"/>
      <c r="PVL561" s="3"/>
      <c r="PVM561" s="438"/>
      <c r="PVN561" s="3"/>
      <c r="PVO561" s="578"/>
      <c r="PVP561" s="3"/>
      <c r="PVQ561" s="438"/>
      <c r="PVR561" s="3"/>
      <c r="PVS561" s="578"/>
      <c r="PVT561" s="3"/>
      <c r="PVU561" s="438"/>
      <c r="PVV561" s="3"/>
      <c r="PVW561" s="578"/>
      <c r="PVX561" s="3"/>
      <c r="PVY561" s="438"/>
      <c r="PVZ561" s="3"/>
      <c r="PWA561" s="578"/>
      <c r="PWB561" s="3"/>
      <c r="PWC561" s="438"/>
      <c r="PWD561" s="3"/>
      <c r="PWE561" s="578"/>
      <c r="PWF561" s="3"/>
      <c r="PWG561" s="438"/>
      <c r="PWH561" s="3"/>
      <c r="PWI561" s="578"/>
      <c r="PWJ561" s="3"/>
      <c r="PWK561" s="438"/>
      <c r="PWL561" s="3"/>
      <c r="PWM561" s="578"/>
      <c r="PWN561" s="3"/>
      <c r="PWO561" s="438"/>
      <c r="PWP561" s="3"/>
      <c r="PWQ561" s="578"/>
      <c r="PWR561" s="3"/>
      <c r="PWS561" s="438"/>
      <c r="PWT561" s="3"/>
      <c r="PWU561" s="578"/>
      <c r="PWV561" s="3"/>
      <c r="PWW561" s="438"/>
      <c r="PWX561" s="3"/>
      <c r="PWY561" s="578"/>
      <c r="PWZ561" s="3"/>
      <c r="PXA561" s="438"/>
      <c r="PXB561" s="3"/>
      <c r="PXC561" s="578"/>
      <c r="PXD561" s="3"/>
      <c r="PXE561" s="438"/>
      <c r="PXF561" s="3"/>
      <c r="PXG561" s="578"/>
      <c r="PXH561" s="3"/>
      <c r="PXI561" s="438"/>
      <c r="PXJ561" s="3"/>
      <c r="PXK561" s="578"/>
      <c r="PXL561" s="3"/>
      <c r="PXM561" s="438"/>
      <c r="PXN561" s="3"/>
      <c r="PXO561" s="578"/>
      <c r="PXP561" s="3"/>
      <c r="PXQ561" s="438"/>
      <c r="PXR561" s="3"/>
      <c r="PXS561" s="578"/>
      <c r="PXT561" s="3"/>
      <c r="PXU561" s="438"/>
      <c r="PXV561" s="3"/>
      <c r="PXW561" s="578"/>
      <c r="PXX561" s="3"/>
      <c r="PXY561" s="438"/>
      <c r="PXZ561" s="3"/>
      <c r="PYA561" s="578"/>
      <c r="PYB561" s="3"/>
      <c r="PYC561" s="438"/>
      <c r="PYD561" s="3"/>
      <c r="PYE561" s="578"/>
      <c r="PYF561" s="3"/>
      <c r="PYG561" s="438"/>
      <c r="PYH561" s="3"/>
      <c r="PYI561" s="578"/>
      <c r="PYJ561" s="3"/>
      <c r="PYK561" s="438"/>
      <c r="PYL561" s="3"/>
      <c r="PYM561" s="578"/>
      <c r="PYN561" s="3"/>
      <c r="PYO561" s="438"/>
      <c r="PYP561" s="3"/>
      <c r="PYQ561" s="578"/>
      <c r="PYR561" s="3"/>
      <c r="PYS561" s="438"/>
      <c r="PYT561" s="3"/>
      <c r="PYU561" s="578"/>
      <c r="PYV561" s="3"/>
      <c r="PYW561" s="438"/>
      <c r="PYX561" s="3"/>
      <c r="PYY561" s="578"/>
      <c r="PYZ561" s="3"/>
      <c r="PZA561" s="438"/>
      <c r="PZB561" s="3"/>
      <c r="PZC561" s="578"/>
      <c r="PZD561" s="3"/>
      <c r="PZE561" s="438"/>
      <c r="PZF561" s="3"/>
      <c r="PZG561" s="578"/>
      <c r="PZH561" s="3"/>
      <c r="PZI561" s="438"/>
      <c r="PZJ561" s="3"/>
      <c r="PZK561" s="578"/>
      <c r="PZL561" s="3"/>
      <c r="PZM561" s="438"/>
      <c r="PZN561" s="3"/>
      <c r="PZO561" s="578"/>
      <c r="PZP561" s="3"/>
      <c r="PZQ561" s="438"/>
      <c r="PZR561" s="3"/>
      <c r="PZS561" s="578"/>
      <c r="PZT561" s="3"/>
      <c r="PZU561" s="438"/>
      <c r="PZV561" s="3"/>
      <c r="PZW561" s="578"/>
      <c r="PZX561" s="3"/>
      <c r="PZY561" s="438"/>
      <c r="PZZ561" s="3"/>
      <c r="QAA561" s="578"/>
      <c r="QAB561" s="3"/>
      <c r="QAC561" s="438"/>
      <c r="QAD561" s="3"/>
      <c r="QAE561" s="578"/>
      <c r="QAF561" s="3"/>
      <c r="QAG561" s="438"/>
      <c r="QAH561" s="3"/>
      <c r="QAI561" s="578"/>
      <c r="QAJ561" s="3"/>
      <c r="QAK561" s="438"/>
      <c r="QAL561" s="3"/>
      <c r="QAM561" s="578"/>
      <c r="QAN561" s="3"/>
      <c r="QAO561" s="438"/>
      <c r="QAP561" s="3"/>
      <c r="QAQ561" s="578"/>
      <c r="QAR561" s="3"/>
      <c r="QAS561" s="438"/>
      <c r="QAT561" s="3"/>
      <c r="QAU561" s="578"/>
      <c r="QAV561" s="3"/>
      <c r="QAW561" s="438"/>
      <c r="QAX561" s="3"/>
      <c r="QAY561" s="578"/>
      <c r="QAZ561" s="3"/>
      <c r="QBA561" s="438"/>
      <c r="QBB561" s="3"/>
      <c r="QBC561" s="578"/>
      <c r="QBD561" s="3"/>
      <c r="QBE561" s="438"/>
      <c r="QBF561" s="3"/>
      <c r="QBG561" s="578"/>
      <c r="QBH561" s="3"/>
      <c r="QBI561" s="438"/>
      <c r="QBJ561" s="3"/>
      <c r="QBK561" s="578"/>
      <c r="QBL561" s="3"/>
      <c r="QBM561" s="438"/>
      <c r="QBN561" s="3"/>
      <c r="QBO561" s="578"/>
      <c r="QBP561" s="3"/>
      <c r="QBQ561" s="438"/>
      <c r="QBR561" s="3"/>
      <c r="QBS561" s="578"/>
      <c r="QBT561" s="3"/>
      <c r="QBU561" s="438"/>
      <c r="QBV561" s="3"/>
      <c r="QBW561" s="578"/>
      <c r="QBX561" s="3"/>
      <c r="QBY561" s="438"/>
      <c r="QBZ561" s="3"/>
      <c r="QCA561" s="578"/>
      <c r="QCB561" s="3"/>
      <c r="QCC561" s="438"/>
      <c r="QCD561" s="3"/>
      <c r="QCE561" s="578"/>
      <c r="QCF561" s="3"/>
      <c r="QCG561" s="438"/>
      <c r="QCH561" s="3"/>
      <c r="QCI561" s="578"/>
      <c r="QCJ561" s="3"/>
      <c r="QCK561" s="438"/>
      <c r="QCL561" s="3"/>
      <c r="QCM561" s="578"/>
      <c r="QCN561" s="3"/>
      <c r="QCO561" s="438"/>
      <c r="QCP561" s="3"/>
      <c r="QCQ561" s="578"/>
      <c r="QCR561" s="3"/>
      <c r="QCS561" s="438"/>
      <c r="QCT561" s="3"/>
      <c r="QCU561" s="578"/>
      <c r="QCV561" s="3"/>
      <c r="QCW561" s="438"/>
      <c r="QCX561" s="3"/>
      <c r="QCY561" s="578"/>
      <c r="QCZ561" s="3"/>
      <c r="QDA561" s="438"/>
      <c r="QDB561" s="3"/>
      <c r="QDC561" s="578"/>
      <c r="QDD561" s="3"/>
      <c r="QDE561" s="438"/>
      <c r="QDF561" s="3"/>
      <c r="QDG561" s="578"/>
      <c r="QDH561" s="3"/>
      <c r="QDI561" s="438"/>
      <c r="QDJ561" s="3"/>
      <c r="QDK561" s="578"/>
      <c r="QDL561" s="3"/>
      <c r="QDM561" s="438"/>
      <c r="QDN561" s="3"/>
      <c r="QDO561" s="578"/>
      <c r="QDP561" s="3"/>
      <c r="QDQ561" s="438"/>
      <c r="QDR561" s="3"/>
      <c r="QDS561" s="578"/>
      <c r="QDT561" s="3"/>
      <c r="QDU561" s="438"/>
      <c r="QDV561" s="3"/>
      <c r="QDW561" s="578"/>
      <c r="QDX561" s="3"/>
      <c r="QDY561" s="438"/>
      <c r="QDZ561" s="3"/>
      <c r="QEA561" s="578"/>
      <c r="QEB561" s="3"/>
      <c r="QEC561" s="438"/>
      <c r="QED561" s="3"/>
      <c r="QEE561" s="578"/>
      <c r="QEF561" s="3"/>
      <c r="QEG561" s="438"/>
      <c r="QEH561" s="3"/>
      <c r="QEI561" s="578"/>
      <c r="QEJ561" s="3"/>
      <c r="QEK561" s="438"/>
      <c r="QEL561" s="3"/>
      <c r="QEM561" s="578"/>
      <c r="QEN561" s="3"/>
      <c r="QEO561" s="438"/>
      <c r="QEP561" s="3"/>
      <c r="QEQ561" s="578"/>
      <c r="QER561" s="3"/>
      <c r="QES561" s="438"/>
      <c r="QET561" s="3"/>
      <c r="QEU561" s="578"/>
      <c r="QEV561" s="3"/>
      <c r="QEW561" s="438"/>
      <c r="QEX561" s="3"/>
      <c r="QEY561" s="578"/>
      <c r="QEZ561" s="3"/>
      <c r="QFA561" s="438"/>
      <c r="QFB561" s="3"/>
      <c r="QFC561" s="578"/>
      <c r="QFD561" s="3"/>
      <c r="QFE561" s="438"/>
      <c r="QFF561" s="3"/>
      <c r="QFG561" s="578"/>
      <c r="QFH561" s="3"/>
      <c r="QFI561" s="438"/>
      <c r="QFJ561" s="3"/>
      <c r="QFK561" s="578"/>
      <c r="QFL561" s="3"/>
      <c r="QFM561" s="438"/>
      <c r="QFN561" s="3"/>
      <c r="QFO561" s="578"/>
      <c r="QFP561" s="3"/>
      <c r="QFQ561" s="438"/>
      <c r="QFR561" s="3"/>
      <c r="QFS561" s="578"/>
      <c r="QFT561" s="3"/>
      <c r="QFU561" s="438"/>
      <c r="QFV561" s="3"/>
      <c r="QFW561" s="578"/>
      <c r="QFX561" s="3"/>
      <c r="QFY561" s="438"/>
      <c r="QFZ561" s="3"/>
      <c r="QGA561" s="578"/>
      <c r="QGB561" s="3"/>
      <c r="QGC561" s="438"/>
      <c r="QGD561" s="3"/>
      <c r="QGE561" s="578"/>
      <c r="QGF561" s="3"/>
      <c r="QGG561" s="438"/>
      <c r="QGH561" s="3"/>
      <c r="QGI561" s="578"/>
      <c r="QGJ561" s="3"/>
      <c r="QGK561" s="438"/>
      <c r="QGL561" s="3"/>
      <c r="QGM561" s="578"/>
      <c r="QGN561" s="3"/>
      <c r="QGO561" s="438"/>
      <c r="QGP561" s="3"/>
      <c r="QGQ561" s="578"/>
      <c r="QGR561" s="3"/>
      <c r="QGS561" s="438"/>
      <c r="QGT561" s="3"/>
      <c r="QGU561" s="578"/>
      <c r="QGV561" s="3"/>
      <c r="QGW561" s="438"/>
      <c r="QGX561" s="3"/>
      <c r="QGY561" s="578"/>
      <c r="QGZ561" s="3"/>
      <c r="QHA561" s="438"/>
      <c r="QHB561" s="3"/>
      <c r="QHC561" s="578"/>
      <c r="QHD561" s="3"/>
      <c r="QHE561" s="438"/>
      <c r="QHF561" s="3"/>
      <c r="QHG561" s="578"/>
      <c r="QHH561" s="3"/>
      <c r="QHI561" s="438"/>
      <c r="QHJ561" s="3"/>
      <c r="QHK561" s="578"/>
      <c r="QHL561" s="3"/>
      <c r="QHM561" s="438"/>
      <c r="QHN561" s="3"/>
      <c r="QHO561" s="578"/>
      <c r="QHP561" s="3"/>
      <c r="QHQ561" s="438"/>
      <c r="QHR561" s="3"/>
      <c r="QHS561" s="578"/>
      <c r="QHT561" s="3"/>
      <c r="QHU561" s="438"/>
      <c r="QHV561" s="3"/>
      <c r="QHW561" s="578"/>
      <c r="QHX561" s="3"/>
      <c r="QHY561" s="438"/>
      <c r="QHZ561" s="3"/>
      <c r="QIA561" s="578"/>
      <c r="QIB561" s="3"/>
      <c r="QIC561" s="438"/>
      <c r="QID561" s="3"/>
      <c r="QIE561" s="578"/>
      <c r="QIF561" s="3"/>
      <c r="QIG561" s="438"/>
      <c r="QIH561" s="3"/>
      <c r="QII561" s="578"/>
      <c r="QIJ561" s="3"/>
      <c r="QIK561" s="438"/>
      <c r="QIL561" s="3"/>
      <c r="QIM561" s="578"/>
      <c r="QIN561" s="3"/>
      <c r="QIO561" s="438"/>
      <c r="QIP561" s="3"/>
      <c r="QIQ561" s="578"/>
      <c r="QIR561" s="3"/>
      <c r="QIS561" s="438"/>
      <c r="QIT561" s="3"/>
      <c r="QIU561" s="578"/>
      <c r="QIV561" s="3"/>
      <c r="QIW561" s="438"/>
      <c r="QIX561" s="3"/>
      <c r="QIY561" s="578"/>
      <c r="QIZ561" s="3"/>
      <c r="QJA561" s="438"/>
      <c r="QJB561" s="3"/>
      <c r="QJC561" s="578"/>
      <c r="QJD561" s="3"/>
      <c r="QJE561" s="438"/>
      <c r="QJF561" s="3"/>
      <c r="QJG561" s="578"/>
      <c r="QJH561" s="3"/>
      <c r="QJI561" s="438"/>
      <c r="QJJ561" s="3"/>
      <c r="QJK561" s="578"/>
      <c r="QJL561" s="3"/>
      <c r="QJM561" s="438"/>
      <c r="QJN561" s="3"/>
      <c r="QJO561" s="578"/>
      <c r="QJP561" s="3"/>
      <c r="QJQ561" s="438"/>
      <c r="QJR561" s="3"/>
      <c r="QJS561" s="578"/>
      <c r="QJT561" s="3"/>
      <c r="QJU561" s="438"/>
      <c r="QJV561" s="3"/>
      <c r="QJW561" s="578"/>
      <c r="QJX561" s="3"/>
      <c r="QJY561" s="438"/>
      <c r="QJZ561" s="3"/>
      <c r="QKA561" s="578"/>
      <c r="QKB561" s="3"/>
      <c r="QKC561" s="438"/>
      <c r="QKD561" s="3"/>
      <c r="QKE561" s="578"/>
      <c r="QKF561" s="3"/>
      <c r="QKG561" s="438"/>
      <c r="QKH561" s="3"/>
      <c r="QKI561" s="578"/>
      <c r="QKJ561" s="3"/>
      <c r="QKK561" s="438"/>
      <c r="QKL561" s="3"/>
      <c r="QKM561" s="578"/>
      <c r="QKN561" s="3"/>
      <c r="QKO561" s="438"/>
      <c r="QKP561" s="3"/>
      <c r="QKQ561" s="578"/>
      <c r="QKR561" s="3"/>
      <c r="QKS561" s="438"/>
      <c r="QKT561" s="3"/>
      <c r="QKU561" s="578"/>
      <c r="QKV561" s="3"/>
      <c r="QKW561" s="438"/>
      <c r="QKX561" s="3"/>
      <c r="QKY561" s="578"/>
      <c r="QKZ561" s="3"/>
      <c r="QLA561" s="438"/>
      <c r="QLB561" s="3"/>
      <c r="QLC561" s="578"/>
      <c r="QLD561" s="3"/>
      <c r="QLE561" s="438"/>
      <c r="QLF561" s="3"/>
      <c r="QLG561" s="578"/>
      <c r="QLH561" s="3"/>
      <c r="QLI561" s="438"/>
      <c r="QLJ561" s="3"/>
      <c r="QLK561" s="578"/>
      <c r="QLL561" s="3"/>
      <c r="QLM561" s="438"/>
      <c r="QLN561" s="3"/>
      <c r="QLO561" s="578"/>
      <c r="QLP561" s="3"/>
      <c r="QLQ561" s="438"/>
      <c r="QLR561" s="3"/>
      <c r="QLS561" s="578"/>
      <c r="QLT561" s="3"/>
      <c r="QLU561" s="438"/>
      <c r="QLV561" s="3"/>
      <c r="QLW561" s="578"/>
      <c r="QLX561" s="3"/>
      <c r="QLY561" s="438"/>
      <c r="QLZ561" s="3"/>
      <c r="QMA561" s="578"/>
      <c r="QMB561" s="3"/>
      <c r="QMC561" s="438"/>
      <c r="QMD561" s="3"/>
      <c r="QME561" s="578"/>
      <c r="QMF561" s="3"/>
      <c r="QMG561" s="438"/>
      <c r="QMH561" s="3"/>
      <c r="QMI561" s="578"/>
      <c r="QMJ561" s="3"/>
      <c r="QMK561" s="438"/>
      <c r="QML561" s="3"/>
      <c r="QMM561" s="578"/>
      <c r="QMN561" s="3"/>
      <c r="QMO561" s="438"/>
      <c r="QMP561" s="3"/>
      <c r="QMQ561" s="578"/>
      <c r="QMR561" s="3"/>
      <c r="QMS561" s="438"/>
      <c r="QMT561" s="3"/>
      <c r="QMU561" s="578"/>
      <c r="QMV561" s="3"/>
      <c r="QMW561" s="438"/>
      <c r="QMX561" s="3"/>
      <c r="QMY561" s="578"/>
      <c r="QMZ561" s="3"/>
      <c r="QNA561" s="438"/>
      <c r="QNB561" s="3"/>
      <c r="QNC561" s="578"/>
      <c r="QND561" s="3"/>
      <c r="QNE561" s="438"/>
      <c r="QNF561" s="3"/>
      <c r="QNG561" s="578"/>
      <c r="QNH561" s="3"/>
      <c r="QNI561" s="438"/>
      <c r="QNJ561" s="3"/>
      <c r="QNK561" s="578"/>
      <c r="QNL561" s="3"/>
      <c r="QNM561" s="438"/>
      <c r="QNN561" s="3"/>
      <c r="QNO561" s="578"/>
      <c r="QNP561" s="3"/>
      <c r="QNQ561" s="438"/>
      <c r="QNR561" s="3"/>
      <c r="QNS561" s="578"/>
      <c r="QNT561" s="3"/>
      <c r="QNU561" s="438"/>
      <c r="QNV561" s="3"/>
      <c r="QNW561" s="578"/>
      <c r="QNX561" s="3"/>
      <c r="QNY561" s="438"/>
      <c r="QNZ561" s="3"/>
      <c r="QOA561" s="578"/>
      <c r="QOB561" s="3"/>
      <c r="QOC561" s="438"/>
      <c r="QOD561" s="3"/>
      <c r="QOE561" s="578"/>
      <c r="QOF561" s="3"/>
      <c r="QOG561" s="438"/>
      <c r="QOH561" s="3"/>
      <c r="QOI561" s="578"/>
      <c r="QOJ561" s="3"/>
      <c r="QOK561" s="438"/>
      <c r="QOL561" s="3"/>
      <c r="QOM561" s="578"/>
      <c r="QON561" s="3"/>
      <c r="QOO561" s="438"/>
      <c r="QOP561" s="3"/>
      <c r="QOQ561" s="578"/>
      <c r="QOR561" s="3"/>
      <c r="QOS561" s="438"/>
      <c r="QOT561" s="3"/>
      <c r="QOU561" s="578"/>
      <c r="QOV561" s="3"/>
      <c r="QOW561" s="438"/>
      <c r="QOX561" s="3"/>
      <c r="QOY561" s="578"/>
      <c r="QOZ561" s="3"/>
      <c r="QPA561" s="438"/>
      <c r="QPB561" s="3"/>
      <c r="QPC561" s="578"/>
      <c r="QPD561" s="3"/>
      <c r="QPE561" s="438"/>
      <c r="QPF561" s="3"/>
      <c r="QPG561" s="578"/>
      <c r="QPH561" s="3"/>
      <c r="QPI561" s="438"/>
      <c r="QPJ561" s="3"/>
      <c r="QPK561" s="578"/>
      <c r="QPL561" s="3"/>
      <c r="QPM561" s="438"/>
      <c r="QPN561" s="3"/>
      <c r="QPO561" s="578"/>
      <c r="QPP561" s="3"/>
      <c r="QPQ561" s="438"/>
      <c r="QPR561" s="3"/>
      <c r="QPS561" s="578"/>
      <c r="QPT561" s="3"/>
      <c r="QPU561" s="438"/>
      <c r="QPV561" s="3"/>
      <c r="QPW561" s="578"/>
      <c r="QPX561" s="3"/>
      <c r="QPY561" s="438"/>
      <c r="QPZ561" s="3"/>
      <c r="QQA561" s="578"/>
      <c r="QQB561" s="3"/>
      <c r="QQC561" s="438"/>
      <c r="QQD561" s="3"/>
      <c r="QQE561" s="578"/>
      <c r="QQF561" s="3"/>
      <c r="QQG561" s="438"/>
      <c r="QQH561" s="3"/>
      <c r="QQI561" s="578"/>
      <c r="QQJ561" s="3"/>
      <c r="QQK561" s="438"/>
      <c r="QQL561" s="3"/>
      <c r="QQM561" s="578"/>
      <c r="QQN561" s="3"/>
      <c r="QQO561" s="438"/>
      <c r="QQP561" s="3"/>
      <c r="QQQ561" s="578"/>
      <c r="QQR561" s="3"/>
      <c r="QQS561" s="438"/>
      <c r="QQT561" s="3"/>
      <c r="QQU561" s="578"/>
      <c r="QQV561" s="3"/>
      <c r="QQW561" s="438"/>
      <c r="QQX561" s="3"/>
      <c r="QQY561" s="578"/>
      <c r="QQZ561" s="3"/>
      <c r="QRA561" s="438"/>
      <c r="QRB561" s="3"/>
      <c r="QRC561" s="578"/>
      <c r="QRD561" s="3"/>
      <c r="QRE561" s="438"/>
      <c r="QRF561" s="3"/>
      <c r="QRG561" s="578"/>
      <c r="QRH561" s="3"/>
      <c r="QRI561" s="438"/>
      <c r="QRJ561" s="3"/>
      <c r="QRK561" s="578"/>
      <c r="QRL561" s="3"/>
      <c r="QRM561" s="438"/>
      <c r="QRN561" s="3"/>
      <c r="QRO561" s="578"/>
      <c r="QRP561" s="3"/>
      <c r="QRQ561" s="438"/>
      <c r="QRR561" s="3"/>
      <c r="QRS561" s="578"/>
      <c r="QRT561" s="3"/>
      <c r="QRU561" s="438"/>
      <c r="QRV561" s="3"/>
      <c r="QRW561" s="578"/>
      <c r="QRX561" s="3"/>
      <c r="QRY561" s="438"/>
      <c r="QRZ561" s="3"/>
      <c r="QSA561" s="578"/>
      <c r="QSB561" s="3"/>
      <c r="QSC561" s="438"/>
      <c r="QSD561" s="3"/>
      <c r="QSE561" s="578"/>
      <c r="QSF561" s="3"/>
      <c r="QSG561" s="438"/>
      <c r="QSH561" s="3"/>
      <c r="QSI561" s="578"/>
      <c r="QSJ561" s="3"/>
      <c r="QSK561" s="438"/>
      <c r="QSL561" s="3"/>
      <c r="QSM561" s="578"/>
      <c r="QSN561" s="3"/>
      <c r="QSO561" s="438"/>
      <c r="QSP561" s="3"/>
      <c r="QSQ561" s="578"/>
      <c r="QSR561" s="3"/>
      <c r="QSS561" s="438"/>
      <c r="QST561" s="3"/>
      <c r="QSU561" s="578"/>
      <c r="QSV561" s="3"/>
      <c r="QSW561" s="438"/>
      <c r="QSX561" s="3"/>
      <c r="QSY561" s="578"/>
      <c r="QSZ561" s="3"/>
      <c r="QTA561" s="438"/>
      <c r="QTB561" s="3"/>
      <c r="QTC561" s="578"/>
      <c r="QTD561" s="3"/>
      <c r="QTE561" s="438"/>
      <c r="QTF561" s="3"/>
      <c r="QTG561" s="578"/>
      <c r="QTH561" s="3"/>
      <c r="QTI561" s="438"/>
      <c r="QTJ561" s="3"/>
      <c r="QTK561" s="578"/>
      <c r="QTL561" s="3"/>
      <c r="QTM561" s="438"/>
      <c r="QTN561" s="3"/>
      <c r="QTO561" s="578"/>
      <c r="QTP561" s="3"/>
      <c r="QTQ561" s="438"/>
      <c r="QTR561" s="3"/>
      <c r="QTS561" s="578"/>
      <c r="QTT561" s="3"/>
      <c r="QTU561" s="438"/>
      <c r="QTV561" s="3"/>
      <c r="QTW561" s="578"/>
      <c r="QTX561" s="3"/>
      <c r="QTY561" s="438"/>
      <c r="QTZ561" s="3"/>
      <c r="QUA561" s="578"/>
      <c r="QUB561" s="3"/>
      <c r="QUC561" s="438"/>
      <c r="QUD561" s="3"/>
      <c r="QUE561" s="578"/>
      <c r="QUF561" s="3"/>
      <c r="QUG561" s="438"/>
      <c r="QUH561" s="3"/>
      <c r="QUI561" s="578"/>
      <c r="QUJ561" s="3"/>
      <c r="QUK561" s="438"/>
      <c r="QUL561" s="3"/>
      <c r="QUM561" s="578"/>
      <c r="QUN561" s="3"/>
      <c r="QUO561" s="438"/>
      <c r="QUP561" s="3"/>
      <c r="QUQ561" s="578"/>
      <c r="QUR561" s="3"/>
      <c r="QUS561" s="438"/>
      <c r="QUT561" s="3"/>
      <c r="QUU561" s="578"/>
      <c r="QUV561" s="3"/>
      <c r="QUW561" s="438"/>
      <c r="QUX561" s="3"/>
      <c r="QUY561" s="578"/>
      <c r="QUZ561" s="3"/>
      <c r="QVA561" s="438"/>
      <c r="QVB561" s="3"/>
      <c r="QVC561" s="578"/>
      <c r="QVD561" s="3"/>
      <c r="QVE561" s="438"/>
      <c r="QVF561" s="3"/>
      <c r="QVG561" s="578"/>
      <c r="QVH561" s="3"/>
      <c r="QVI561" s="438"/>
      <c r="QVJ561" s="3"/>
      <c r="QVK561" s="578"/>
      <c r="QVL561" s="3"/>
      <c r="QVM561" s="438"/>
      <c r="QVN561" s="3"/>
      <c r="QVO561" s="578"/>
      <c r="QVP561" s="3"/>
      <c r="QVQ561" s="438"/>
      <c r="QVR561" s="3"/>
      <c r="QVS561" s="578"/>
      <c r="QVT561" s="3"/>
      <c r="QVU561" s="438"/>
      <c r="QVV561" s="3"/>
      <c r="QVW561" s="578"/>
      <c r="QVX561" s="3"/>
      <c r="QVY561" s="438"/>
      <c r="QVZ561" s="3"/>
      <c r="QWA561" s="578"/>
      <c r="QWB561" s="3"/>
      <c r="QWC561" s="438"/>
      <c r="QWD561" s="3"/>
      <c r="QWE561" s="578"/>
      <c r="QWF561" s="3"/>
      <c r="QWG561" s="438"/>
      <c r="QWH561" s="3"/>
      <c r="QWI561" s="578"/>
      <c r="QWJ561" s="3"/>
      <c r="QWK561" s="438"/>
      <c r="QWL561" s="3"/>
      <c r="QWM561" s="578"/>
      <c r="QWN561" s="3"/>
      <c r="QWO561" s="438"/>
      <c r="QWP561" s="3"/>
      <c r="QWQ561" s="578"/>
      <c r="QWR561" s="3"/>
      <c r="QWS561" s="438"/>
      <c r="QWT561" s="3"/>
      <c r="QWU561" s="578"/>
      <c r="QWV561" s="3"/>
      <c r="QWW561" s="438"/>
      <c r="QWX561" s="3"/>
      <c r="QWY561" s="578"/>
      <c r="QWZ561" s="3"/>
      <c r="QXA561" s="438"/>
      <c r="QXB561" s="3"/>
      <c r="QXC561" s="578"/>
      <c r="QXD561" s="3"/>
      <c r="QXE561" s="438"/>
      <c r="QXF561" s="3"/>
      <c r="QXG561" s="578"/>
      <c r="QXH561" s="3"/>
      <c r="QXI561" s="438"/>
      <c r="QXJ561" s="3"/>
      <c r="QXK561" s="578"/>
      <c r="QXL561" s="3"/>
      <c r="QXM561" s="438"/>
      <c r="QXN561" s="3"/>
      <c r="QXO561" s="578"/>
      <c r="QXP561" s="3"/>
      <c r="QXQ561" s="438"/>
      <c r="QXR561" s="3"/>
      <c r="QXS561" s="578"/>
      <c r="QXT561" s="3"/>
      <c r="QXU561" s="438"/>
      <c r="QXV561" s="3"/>
      <c r="QXW561" s="578"/>
      <c r="QXX561" s="3"/>
      <c r="QXY561" s="438"/>
      <c r="QXZ561" s="3"/>
      <c r="QYA561" s="578"/>
      <c r="QYB561" s="3"/>
      <c r="QYC561" s="438"/>
      <c r="QYD561" s="3"/>
      <c r="QYE561" s="578"/>
      <c r="QYF561" s="3"/>
      <c r="QYG561" s="438"/>
      <c r="QYH561" s="3"/>
      <c r="QYI561" s="578"/>
      <c r="QYJ561" s="3"/>
      <c r="QYK561" s="438"/>
      <c r="QYL561" s="3"/>
      <c r="QYM561" s="578"/>
      <c r="QYN561" s="3"/>
      <c r="QYO561" s="438"/>
      <c r="QYP561" s="3"/>
      <c r="QYQ561" s="578"/>
      <c r="QYR561" s="3"/>
      <c r="QYS561" s="438"/>
      <c r="QYT561" s="3"/>
      <c r="QYU561" s="578"/>
      <c r="QYV561" s="3"/>
      <c r="QYW561" s="438"/>
      <c r="QYX561" s="3"/>
      <c r="QYY561" s="578"/>
      <c r="QYZ561" s="3"/>
      <c r="QZA561" s="438"/>
      <c r="QZB561" s="3"/>
      <c r="QZC561" s="578"/>
      <c r="QZD561" s="3"/>
      <c r="QZE561" s="438"/>
      <c r="QZF561" s="3"/>
      <c r="QZG561" s="578"/>
      <c r="QZH561" s="3"/>
      <c r="QZI561" s="438"/>
      <c r="QZJ561" s="3"/>
      <c r="QZK561" s="578"/>
      <c r="QZL561" s="3"/>
      <c r="QZM561" s="438"/>
      <c r="QZN561" s="3"/>
      <c r="QZO561" s="578"/>
      <c r="QZP561" s="3"/>
      <c r="QZQ561" s="438"/>
      <c r="QZR561" s="3"/>
      <c r="QZS561" s="578"/>
      <c r="QZT561" s="3"/>
      <c r="QZU561" s="438"/>
      <c r="QZV561" s="3"/>
      <c r="QZW561" s="578"/>
      <c r="QZX561" s="3"/>
      <c r="QZY561" s="438"/>
      <c r="QZZ561" s="3"/>
      <c r="RAA561" s="578"/>
      <c r="RAB561" s="3"/>
      <c r="RAC561" s="438"/>
      <c r="RAD561" s="3"/>
      <c r="RAE561" s="578"/>
      <c r="RAF561" s="3"/>
      <c r="RAG561" s="438"/>
      <c r="RAH561" s="3"/>
      <c r="RAI561" s="578"/>
      <c r="RAJ561" s="3"/>
      <c r="RAK561" s="438"/>
      <c r="RAL561" s="3"/>
      <c r="RAM561" s="578"/>
      <c r="RAN561" s="3"/>
      <c r="RAO561" s="438"/>
      <c r="RAP561" s="3"/>
      <c r="RAQ561" s="578"/>
      <c r="RAR561" s="3"/>
      <c r="RAS561" s="438"/>
      <c r="RAT561" s="3"/>
      <c r="RAU561" s="578"/>
      <c r="RAV561" s="3"/>
      <c r="RAW561" s="438"/>
      <c r="RAX561" s="3"/>
      <c r="RAY561" s="578"/>
      <c r="RAZ561" s="3"/>
      <c r="RBA561" s="438"/>
      <c r="RBB561" s="3"/>
      <c r="RBC561" s="578"/>
      <c r="RBD561" s="3"/>
      <c r="RBE561" s="438"/>
      <c r="RBF561" s="3"/>
      <c r="RBG561" s="578"/>
      <c r="RBH561" s="3"/>
      <c r="RBI561" s="438"/>
      <c r="RBJ561" s="3"/>
      <c r="RBK561" s="578"/>
      <c r="RBL561" s="3"/>
      <c r="RBM561" s="438"/>
      <c r="RBN561" s="3"/>
      <c r="RBO561" s="578"/>
      <c r="RBP561" s="3"/>
      <c r="RBQ561" s="438"/>
      <c r="RBR561" s="3"/>
      <c r="RBS561" s="578"/>
      <c r="RBT561" s="3"/>
      <c r="RBU561" s="438"/>
      <c r="RBV561" s="3"/>
      <c r="RBW561" s="578"/>
      <c r="RBX561" s="3"/>
      <c r="RBY561" s="438"/>
      <c r="RBZ561" s="3"/>
      <c r="RCA561" s="578"/>
      <c r="RCB561" s="3"/>
      <c r="RCC561" s="438"/>
      <c r="RCD561" s="3"/>
      <c r="RCE561" s="578"/>
      <c r="RCF561" s="3"/>
      <c r="RCG561" s="438"/>
      <c r="RCH561" s="3"/>
      <c r="RCI561" s="578"/>
      <c r="RCJ561" s="3"/>
      <c r="RCK561" s="438"/>
      <c r="RCL561" s="3"/>
      <c r="RCM561" s="578"/>
      <c r="RCN561" s="3"/>
      <c r="RCO561" s="438"/>
      <c r="RCP561" s="3"/>
      <c r="RCQ561" s="578"/>
      <c r="RCR561" s="3"/>
      <c r="RCS561" s="438"/>
      <c r="RCT561" s="3"/>
      <c r="RCU561" s="578"/>
      <c r="RCV561" s="3"/>
      <c r="RCW561" s="438"/>
      <c r="RCX561" s="3"/>
      <c r="RCY561" s="578"/>
      <c r="RCZ561" s="3"/>
      <c r="RDA561" s="438"/>
      <c r="RDB561" s="3"/>
      <c r="RDC561" s="578"/>
      <c r="RDD561" s="3"/>
      <c r="RDE561" s="438"/>
      <c r="RDF561" s="3"/>
      <c r="RDG561" s="578"/>
      <c r="RDH561" s="3"/>
      <c r="RDI561" s="438"/>
      <c r="RDJ561" s="3"/>
      <c r="RDK561" s="578"/>
      <c r="RDL561" s="3"/>
      <c r="RDM561" s="438"/>
      <c r="RDN561" s="3"/>
      <c r="RDO561" s="578"/>
      <c r="RDP561" s="3"/>
      <c r="RDQ561" s="438"/>
      <c r="RDR561" s="3"/>
      <c r="RDS561" s="578"/>
      <c r="RDT561" s="3"/>
      <c r="RDU561" s="438"/>
      <c r="RDV561" s="3"/>
      <c r="RDW561" s="578"/>
      <c r="RDX561" s="3"/>
      <c r="RDY561" s="438"/>
      <c r="RDZ561" s="3"/>
      <c r="REA561" s="578"/>
      <c r="REB561" s="3"/>
      <c r="REC561" s="438"/>
      <c r="RED561" s="3"/>
      <c r="REE561" s="578"/>
      <c r="REF561" s="3"/>
      <c r="REG561" s="438"/>
      <c r="REH561" s="3"/>
      <c r="REI561" s="578"/>
      <c r="REJ561" s="3"/>
      <c r="REK561" s="438"/>
      <c r="REL561" s="3"/>
      <c r="REM561" s="578"/>
      <c r="REN561" s="3"/>
      <c r="REO561" s="438"/>
      <c r="REP561" s="3"/>
      <c r="REQ561" s="578"/>
      <c r="RER561" s="3"/>
      <c r="RES561" s="438"/>
      <c r="RET561" s="3"/>
      <c r="REU561" s="578"/>
      <c r="REV561" s="3"/>
      <c r="REW561" s="438"/>
      <c r="REX561" s="3"/>
      <c r="REY561" s="578"/>
      <c r="REZ561" s="3"/>
      <c r="RFA561" s="438"/>
      <c r="RFB561" s="3"/>
      <c r="RFC561" s="578"/>
      <c r="RFD561" s="3"/>
      <c r="RFE561" s="438"/>
      <c r="RFF561" s="3"/>
      <c r="RFG561" s="578"/>
      <c r="RFH561" s="3"/>
      <c r="RFI561" s="438"/>
      <c r="RFJ561" s="3"/>
      <c r="RFK561" s="578"/>
      <c r="RFL561" s="3"/>
      <c r="RFM561" s="438"/>
      <c r="RFN561" s="3"/>
      <c r="RFO561" s="578"/>
      <c r="RFP561" s="3"/>
      <c r="RFQ561" s="438"/>
      <c r="RFR561" s="3"/>
      <c r="RFS561" s="578"/>
      <c r="RFT561" s="3"/>
      <c r="RFU561" s="438"/>
      <c r="RFV561" s="3"/>
      <c r="RFW561" s="578"/>
      <c r="RFX561" s="3"/>
      <c r="RFY561" s="438"/>
      <c r="RFZ561" s="3"/>
      <c r="RGA561" s="578"/>
      <c r="RGB561" s="3"/>
      <c r="RGC561" s="438"/>
      <c r="RGD561" s="3"/>
      <c r="RGE561" s="578"/>
      <c r="RGF561" s="3"/>
      <c r="RGG561" s="438"/>
      <c r="RGH561" s="3"/>
      <c r="RGI561" s="578"/>
      <c r="RGJ561" s="3"/>
      <c r="RGK561" s="438"/>
      <c r="RGL561" s="3"/>
      <c r="RGM561" s="578"/>
      <c r="RGN561" s="3"/>
      <c r="RGO561" s="438"/>
      <c r="RGP561" s="3"/>
      <c r="RGQ561" s="578"/>
      <c r="RGR561" s="3"/>
      <c r="RGS561" s="438"/>
      <c r="RGT561" s="3"/>
      <c r="RGU561" s="578"/>
      <c r="RGV561" s="3"/>
      <c r="RGW561" s="438"/>
      <c r="RGX561" s="3"/>
      <c r="RGY561" s="578"/>
      <c r="RGZ561" s="3"/>
      <c r="RHA561" s="438"/>
      <c r="RHB561" s="3"/>
      <c r="RHC561" s="578"/>
      <c r="RHD561" s="3"/>
      <c r="RHE561" s="438"/>
      <c r="RHF561" s="3"/>
      <c r="RHG561" s="578"/>
      <c r="RHH561" s="3"/>
      <c r="RHI561" s="438"/>
      <c r="RHJ561" s="3"/>
      <c r="RHK561" s="578"/>
      <c r="RHL561" s="3"/>
      <c r="RHM561" s="438"/>
      <c r="RHN561" s="3"/>
      <c r="RHO561" s="578"/>
      <c r="RHP561" s="3"/>
      <c r="RHQ561" s="438"/>
      <c r="RHR561" s="3"/>
      <c r="RHS561" s="578"/>
      <c r="RHT561" s="3"/>
      <c r="RHU561" s="438"/>
      <c r="RHV561" s="3"/>
      <c r="RHW561" s="578"/>
      <c r="RHX561" s="3"/>
      <c r="RHY561" s="438"/>
      <c r="RHZ561" s="3"/>
      <c r="RIA561" s="578"/>
      <c r="RIB561" s="3"/>
      <c r="RIC561" s="438"/>
      <c r="RID561" s="3"/>
      <c r="RIE561" s="578"/>
      <c r="RIF561" s="3"/>
      <c r="RIG561" s="438"/>
      <c r="RIH561" s="3"/>
      <c r="RII561" s="578"/>
      <c r="RIJ561" s="3"/>
      <c r="RIK561" s="438"/>
      <c r="RIL561" s="3"/>
      <c r="RIM561" s="578"/>
      <c r="RIN561" s="3"/>
      <c r="RIO561" s="438"/>
      <c r="RIP561" s="3"/>
      <c r="RIQ561" s="578"/>
      <c r="RIR561" s="3"/>
      <c r="RIS561" s="438"/>
      <c r="RIT561" s="3"/>
      <c r="RIU561" s="578"/>
      <c r="RIV561" s="3"/>
      <c r="RIW561" s="438"/>
      <c r="RIX561" s="3"/>
      <c r="RIY561" s="578"/>
      <c r="RIZ561" s="3"/>
      <c r="RJA561" s="438"/>
      <c r="RJB561" s="3"/>
      <c r="RJC561" s="578"/>
      <c r="RJD561" s="3"/>
      <c r="RJE561" s="438"/>
      <c r="RJF561" s="3"/>
      <c r="RJG561" s="578"/>
      <c r="RJH561" s="3"/>
      <c r="RJI561" s="438"/>
      <c r="RJJ561" s="3"/>
      <c r="RJK561" s="578"/>
      <c r="RJL561" s="3"/>
      <c r="RJM561" s="438"/>
      <c r="RJN561" s="3"/>
      <c r="RJO561" s="578"/>
      <c r="RJP561" s="3"/>
      <c r="RJQ561" s="438"/>
      <c r="RJR561" s="3"/>
      <c r="RJS561" s="578"/>
      <c r="RJT561" s="3"/>
      <c r="RJU561" s="438"/>
      <c r="RJV561" s="3"/>
      <c r="RJW561" s="578"/>
      <c r="RJX561" s="3"/>
      <c r="RJY561" s="438"/>
      <c r="RJZ561" s="3"/>
      <c r="RKA561" s="578"/>
      <c r="RKB561" s="3"/>
      <c r="RKC561" s="438"/>
      <c r="RKD561" s="3"/>
      <c r="RKE561" s="578"/>
      <c r="RKF561" s="3"/>
      <c r="RKG561" s="438"/>
      <c r="RKH561" s="3"/>
      <c r="RKI561" s="578"/>
      <c r="RKJ561" s="3"/>
      <c r="RKK561" s="438"/>
      <c r="RKL561" s="3"/>
      <c r="RKM561" s="578"/>
      <c r="RKN561" s="3"/>
      <c r="RKO561" s="438"/>
      <c r="RKP561" s="3"/>
      <c r="RKQ561" s="578"/>
      <c r="RKR561" s="3"/>
      <c r="RKS561" s="438"/>
      <c r="RKT561" s="3"/>
      <c r="RKU561" s="578"/>
      <c r="RKV561" s="3"/>
      <c r="RKW561" s="438"/>
      <c r="RKX561" s="3"/>
      <c r="RKY561" s="578"/>
      <c r="RKZ561" s="3"/>
      <c r="RLA561" s="438"/>
      <c r="RLB561" s="3"/>
      <c r="RLC561" s="578"/>
      <c r="RLD561" s="3"/>
      <c r="RLE561" s="438"/>
      <c r="RLF561" s="3"/>
      <c r="RLG561" s="578"/>
      <c r="RLH561" s="3"/>
      <c r="RLI561" s="438"/>
      <c r="RLJ561" s="3"/>
      <c r="RLK561" s="578"/>
      <c r="RLL561" s="3"/>
      <c r="RLM561" s="438"/>
      <c r="RLN561" s="3"/>
      <c r="RLO561" s="578"/>
      <c r="RLP561" s="3"/>
      <c r="RLQ561" s="438"/>
      <c r="RLR561" s="3"/>
      <c r="RLS561" s="578"/>
      <c r="RLT561" s="3"/>
      <c r="RLU561" s="438"/>
      <c r="RLV561" s="3"/>
      <c r="RLW561" s="578"/>
      <c r="RLX561" s="3"/>
      <c r="RLY561" s="438"/>
      <c r="RLZ561" s="3"/>
      <c r="RMA561" s="578"/>
      <c r="RMB561" s="3"/>
      <c r="RMC561" s="438"/>
      <c r="RMD561" s="3"/>
      <c r="RME561" s="578"/>
      <c r="RMF561" s="3"/>
      <c r="RMG561" s="438"/>
      <c r="RMH561" s="3"/>
      <c r="RMI561" s="578"/>
      <c r="RMJ561" s="3"/>
      <c r="RMK561" s="438"/>
      <c r="RML561" s="3"/>
      <c r="RMM561" s="578"/>
      <c r="RMN561" s="3"/>
      <c r="RMO561" s="438"/>
      <c r="RMP561" s="3"/>
      <c r="RMQ561" s="578"/>
      <c r="RMR561" s="3"/>
      <c r="RMS561" s="438"/>
      <c r="RMT561" s="3"/>
      <c r="RMU561" s="578"/>
      <c r="RMV561" s="3"/>
      <c r="RMW561" s="438"/>
      <c r="RMX561" s="3"/>
      <c r="RMY561" s="578"/>
      <c r="RMZ561" s="3"/>
      <c r="RNA561" s="438"/>
      <c r="RNB561" s="3"/>
      <c r="RNC561" s="578"/>
      <c r="RND561" s="3"/>
      <c r="RNE561" s="438"/>
      <c r="RNF561" s="3"/>
      <c r="RNG561" s="578"/>
      <c r="RNH561" s="3"/>
      <c r="RNI561" s="438"/>
      <c r="RNJ561" s="3"/>
      <c r="RNK561" s="578"/>
      <c r="RNL561" s="3"/>
      <c r="RNM561" s="438"/>
      <c r="RNN561" s="3"/>
      <c r="RNO561" s="578"/>
      <c r="RNP561" s="3"/>
      <c r="RNQ561" s="438"/>
      <c r="RNR561" s="3"/>
      <c r="RNS561" s="578"/>
      <c r="RNT561" s="3"/>
      <c r="RNU561" s="438"/>
      <c r="RNV561" s="3"/>
      <c r="RNW561" s="578"/>
      <c r="RNX561" s="3"/>
      <c r="RNY561" s="438"/>
      <c r="RNZ561" s="3"/>
      <c r="ROA561" s="578"/>
      <c r="ROB561" s="3"/>
      <c r="ROC561" s="438"/>
      <c r="ROD561" s="3"/>
      <c r="ROE561" s="578"/>
      <c r="ROF561" s="3"/>
      <c r="ROG561" s="438"/>
      <c r="ROH561" s="3"/>
      <c r="ROI561" s="578"/>
      <c r="ROJ561" s="3"/>
      <c r="ROK561" s="438"/>
      <c r="ROL561" s="3"/>
      <c r="ROM561" s="578"/>
      <c r="RON561" s="3"/>
      <c r="ROO561" s="438"/>
      <c r="ROP561" s="3"/>
      <c r="ROQ561" s="578"/>
      <c r="ROR561" s="3"/>
      <c r="ROS561" s="438"/>
      <c r="ROT561" s="3"/>
      <c r="ROU561" s="578"/>
      <c r="ROV561" s="3"/>
      <c r="ROW561" s="438"/>
      <c r="ROX561" s="3"/>
      <c r="ROY561" s="578"/>
      <c r="ROZ561" s="3"/>
      <c r="RPA561" s="438"/>
      <c r="RPB561" s="3"/>
      <c r="RPC561" s="578"/>
      <c r="RPD561" s="3"/>
      <c r="RPE561" s="438"/>
      <c r="RPF561" s="3"/>
      <c r="RPG561" s="578"/>
      <c r="RPH561" s="3"/>
      <c r="RPI561" s="438"/>
      <c r="RPJ561" s="3"/>
      <c r="RPK561" s="578"/>
      <c r="RPL561" s="3"/>
      <c r="RPM561" s="438"/>
      <c r="RPN561" s="3"/>
      <c r="RPO561" s="578"/>
      <c r="RPP561" s="3"/>
      <c r="RPQ561" s="438"/>
      <c r="RPR561" s="3"/>
      <c r="RPS561" s="578"/>
      <c r="RPT561" s="3"/>
      <c r="RPU561" s="438"/>
      <c r="RPV561" s="3"/>
      <c r="RPW561" s="578"/>
      <c r="RPX561" s="3"/>
      <c r="RPY561" s="438"/>
      <c r="RPZ561" s="3"/>
      <c r="RQA561" s="578"/>
      <c r="RQB561" s="3"/>
      <c r="RQC561" s="438"/>
      <c r="RQD561" s="3"/>
      <c r="RQE561" s="578"/>
      <c r="RQF561" s="3"/>
      <c r="RQG561" s="438"/>
      <c r="RQH561" s="3"/>
      <c r="RQI561" s="578"/>
      <c r="RQJ561" s="3"/>
      <c r="RQK561" s="438"/>
      <c r="RQL561" s="3"/>
      <c r="RQM561" s="578"/>
      <c r="RQN561" s="3"/>
      <c r="RQO561" s="438"/>
      <c r="RQP561" s="3"/>
      <c r="RQQ561" s="578"/>
      <c r="RQR561" s="3"/>
      <c r="RQS561" s="438"/>
      <c r="RQT561" s="3"/>
      <c r="RQU561" s="578"/>
      <c r="RQV561" s="3"/>
      <c r="RQW561" s="438"/>
      <c r="RQX561" s="3"/>
      <c r="RQY561" s="578"/>
      <c r="RQZ561" s="3"/>
      <c r="RRA561" s="438"/>
      <c r="RRB561" s="3"/>
      <c r="RRC561" s="578"/>
      <c r="RRD561" s="3"/>
      <c r="RRE561" s="438"/>
      <c r="RRF561" s="3"/>
      <c r="RRG561" s="578"/>
      <c r="RRH561" s="3"/>
      <c r="RRI561" s="438"/>
      <c r="RRJ561" s="3"/>
      <c r="RRK561" s="578"/>
      <c r="RRL561" s="3"/>
      <c r="RRM561" s="438"/>
      <c r="RRN561" s="3"/>
      <c r="RRO561" s="578"/>
      <c r="RRP561" s="3"/>
      <c r="RRQ561" s="438"/>
      <c r="RRR561" s="3"/>
      <c r="RRS561" s="578"/>
      <c r="RRT561" s="3"/>
      <c r="RRU561" s="438"/>
      <c r="RRV561" s="3"/>
      <c r="RRW561" s="578"/>
      <c r="RRX561" s="3"/>
      <c r="RRY561" s="438"/>
      <c r="RRZ561" s="3"/>
      <c r="RSA561" s="578"/>
      <c r="RSB561" s="3"/>
      <c r="RSC561" s="438"/>
      <c r="RSD561" s="3"/>
      <c r="RSE561" s="578"/>
      <c r="RSF561" s="3"/>
      <c r="RSG561" s="438"/>
      <c r="RSH561" s="3"/>
      <c r="RSI561" s="578"/>
      <c r="RSJ561" s="3"/>
      <c r="RSK561" s="438"/>
      <c r="RSL561" s="3"/>
      <c r="RSM561" s="578"/>
      <c r="RSN561" s="3"/>
      <c r="RSO561" s="438"/>
      <c r="RSP561" s="3"/>
      <c r="RSQ561" s="578"/>
      <c r="RSR561" s="3"/>
      <c r="RSS561" s="438"/>
      <c r="RST561" s="3"/>
      <c r="RSU561" s="578"/>
      <c r="RSV561" s="3"/>
      <c r="RSW561" s="438"/>
      <c r="RSX561" s="3"/>
      <c r="RSY561" s="578"/>
      <c r="RSZ561" s="3"/>
      <c r="RTA561" s="438"/>
      <c r="RTB561" s="3"/>
      <c r="RTC561" s="578"/>
      <c r="RTD561" s="3"/>
      <c r="RTE561" s="438"/>
      <c r="RTF561" s="3"/>
      <c r="RTG561" s="578"/>
      <c r="RTH561" s="3"/>
      <c r="RTI561" s="438"/>
      <c r="RTJ561" s="3"/>
      <c r="RTK561" s="578"/>
      <c r="RTL561" s="3"/>
      <c r="RTM561" s="438"/>
      <c r="RTN561" s="3"/>
      <c r="RTO561" s="578"/>
      <c r="RTP561" s="3"/>
      <c r="RTQ561" s="438"/>
      <c r="RTR561" s="3"/>
      <c r="RTS561" s="578"/>
      <c r="RTT561" s="3"/>
      <c r="RTU561" s="438"/>
      <c r="RTV561" s="3"/>
      <c r="RTW561" s="578"/>
      <c r="RTX561" s="3"/>
      <c r="RTY561" s="438"/>
      <c r="RTZ561" s="3"/>
      <c r="RUA561" s="578"/>
      <c r="RUB561" s="3"/>
      <c r="RUC561" s="438"/>
      <c r="RUD561" s="3"/>
      <c r="RUE561" s="578"/>
      <c r="RUF561" s="3"/>
      <c r="RUG561" s="438"/>
      <c r="RUH561" s="3"/>
      <c r="RUI561" s="578"/>
      <c r="RUJ561" s="3"/>
      <c r="RUK561" s="438"/>
      <c r="RUL561" s="3"/>
      <c r="RUM561" s="578"/>
      <c r="RUN561" s="3"/>
      <c r="RUO561" s="438"/>
      <c r="RUP561" s="3"/>
      <c r="RUQ561" s="578"/>
      <c r="RUR561" s="3"/>
      <c r="RUS561" s="438"/>
      <c r="RUT561" s="3"/>
      <c r="RUU561" s="578"/>
      <c r="RUV561" s="3"/>
      <c r="RUW561" s="438"/>
      <c r="RUX561" s="3"/>
      <c r="RUY561" s="578"/>
      <c r="RUZ561" s="3"/>
      <c r="RVA561" s="438"/>
      <c r="RVB561" s="3"/>
      <c r="RVC561" s="578"/>
      <c r="RVD561" s="3"/>
      <c r="RVE561" s="438"/>
      <c r="RVF561" s="3"/>
      <c r="RVG561" s="578"/>
      <c r="RVH561" s="3"/>
      <c r="RVI561" s="438"/>
      <c r="RVJ561" s="3"/>
      <c r="RVK561" s="578"/>
      <c r="RVL561" s="3"/>
      <c r="RVM561" s="438"/>
      <c r="RVN561" s="3"/>
      <c r="RVO561" s="578"/>
      <c r="RVP561" s="3"/>
      <c r="RVQ561" s="438"/>
      <c r="RVR561" s="3"/>
      <c r="RVS561" s="578"/>
      <c r="RVT561" s="3"/>
      <c r="RVU561" s="438"/>
      <c r="RVV561" s="3"/>
      <c r="RVW561" s="578"/>
      <c r="RVX561" s="3"/>
      <c r="RVY561" s="438"/>
      <c r="RVZ561" s="3"/>
      <c r="RWA561" s="578"/>
      <c r="RWB561" s="3"/>
      <c r="RWC561" s="438"/>
      <c r="RWD561" s="3"/>
      <c r="RWE561" s="578"/>
      <c r="RWF561" s="3"/>
      <c r="RWG561" s="438"/>
      <c r="RWH561" s="3"/>
      <c r="RWI561" s="578"/>
      <c r="RWJ561" s="3"/>
      <c r="RWK561" s="438"/>
      <c r="RWL561" s="3"/>
      <c r="RWM561" s="578"/>
      <c r="RWN561" s="3"/>
      <c r="RWO561" s="438"/>
      <c r="RWP561" s="3"/>
      <c r="RWQ561" s="578"/>
      <c r="RWR561" s="3"/>
      <c r="RWS561" s="438"/>
      <c r="RWT561" s="3"/>
      <c r="RWU561" s="578"/>
      <c r="RWV561" s="3"/>
      <c r="RWW561" s="438"/>
      <c r="RWX561" s="3"/>
      <c r="RWY561" s="578"/>
      <c r="RWZ561" s="3"/>
      <c r="RXA561" s="438"/>
      <c r="RXB561" s="3"/>
      <c r="RXC561" s="578"/>
      <c r="RXD561" s="3"/>
      <c r="RXE561" s="438"/>
      <c r="RXF561" s="3"/>
      <c r="RXG561" s="578"/>
      <c r="RXH561" s="3"/>
      <c r="RXI561" s="438"/>
      <c r="RXJ561" s="3"/>
      <c r="RXK561" s="578"/>
      <c r="RXL561" s="3"/>
      <c r="RXM561" s="438"/>
      <c r="RXN561" s="3"/>
      <c r="RXO561" s="578"/>
      <c r="RXP561" s="3"/>
      <c r="RXQ561" s="438"/>
      <c r="RXR561" s="3"/>
      <c r="RXS561" s="578"/>
      <c r="RXT561" s="3"/>
      <c r="RXU561" s="438"/>
      <c r="RXV561" s="3"/>
      <c r="RXW561" s="578"/>
      <c r="RXX561" s="3"/>
      <c r="RXY561" s="438"/>
      <c r="RXZ561" s="3"/>
      <c r="RYA561" s="578"/>
      <c r="RYB561" s="3"/>
      <c r="RYC561" s="438"/>
      <c r="RYD561" s="3"/>
      <c r="RYE561" s="578"/>
      <c r="RYF561" s="3"/>
      <c r="RYG561" s="438"/>
      <c r="RYH561" s="3"/>
      <c r="RYI561" s="578"/>
      <c r="RYJ561" s="3"/>
      <c r="RYK561" s="438"/>
      <c r="RYL561" s="3"/>
      <c r="RYM561" s="578"/>
      <c r="RYN561" s="3"/>
      <c r="RYO561" s="438"/>
      <c r="RYP561" s="3"/>
      <c r="RYQ561" s="578"/>
      <c r="RYR561" s="3"/>
      <c r="RYS561" s="438"/>
      <c r="RYT561" s="3"/>
      <c r="RYU561" s="578"/>
      <c r="RYV561" s="3"/>
      <c r="RYW561" s="438"/>
      <c r="RYX561" s="3"/>
      <c r="RYY561" s="578"/>
      <c r="RYZ561" s="3"/>
      <c r="RZA561" s="438"/>
      <c r="RZB561" s="3"/>
      <c r="RZC561" s="578"/>
      <c r="RZD561" s="3"/>
      <c r="RZE561" s="438"/>
      <c r="RZF561" s="3"/>
      <c r="RZG561" s="578"/>
      <c r="RZH561" s="3"/>
      <c r="RZI561" s="438"/>
      <c r="RZJ561" s="3"/>
      <c r="RZK561" s="578"/>
      <c r="RZL561" s="3"/>
      <c r="RZM561" s="438"/>
      <c r="RZN561" s="3"/>
      <c r="RZO561" s="578"/>
      <c r="RZP561" s="3"/>
      <c r="RZQ561" s="438"/>
      <c r="RZR561" s="3"/>
      <c r="RZS561" s="578"/>
      <c r="RZT561" s="3"/>
      <c r="RZU561" s="438"/>
      <c r="RZV561" s="3"/>
      <c r="RZW561" s="578"/>
      <c r="RZX561" s="3"/>
      <c r="RZY561" s="438"/>
      <c r="RZZ561" s="3"/>
      <c r="SAA561" s="578"/>
      <c r="SAB561" s="3"/>
      <c r="SAC561" s="438"/>
      <c r="SAD561" s="3"/>
      <c r="SAE561" s="578"/>
      <c r="SAF561" s="3"/>
      <c r="SAG561" s="438"/>
      <c r="SAH561" s="3"/>
      <c r="SAI561" s="578"/>
      <c r="SAJ561" s="3"/>
      <c r="SAK561" s="438"/>
      <c r="SAL561" s="3"/>
      <c r="SAM561" s="578"/>
      <c r="SAN561" s="3"/>
      <c r="SAO561" s="438"/>
      <c r="SAP561" s="3"/>
      <c r="SAQ561" s="578"/>
      <c r="SAR561" s="3"/>
      <c r="SAS561" s="438"/>
      <c r="SAT561" s="3"/>
      <c r="SAU561" s="578"/>
      <c r="SAV561" s="3"/>
      <c r="SAW561" s="438"/>
      <c r="SAX561" s="3"/>
      <c r="SAY561" s="578"/>
      <c r="SAZ561" s="3"/>
      <c r="SBA561" s="438"/>
      <c r="SBB561" s="3"/>
      <c r="SBC561" s="578"/>
      <c r="SBD561" s="3"/>
      <c r="SBE561" s="438"/>
      <c r="SBF561" s="3"/>
      <c r="SBG561" s="578"/>
      <c r="SBH561" s="3"/>
      <c r="SBI561" s="438"/>
      <c r="SBJ561" s="3"/>
      <c r="SBK561" s="578"/>
      <c r="SBL561" s="3"/>
      <c r="SBM561" s="438"/>
      <c r="SBN561" s="3"/>
      <c r="SBO561" s="578"/>
      <c r="SBP561" s="3"/>
      <c r="SBQ561" s="438"/>
      <c r="SBR561" s="3"/>
      <c r="SBS561" s="578"/>
      <c r="SBT561" s="3"/>
      <c r="SBU561" s="438"/>
      <c r="SBV561" s="3"/>
      <c r="SBW561" s="578"/>
      <c r="SBX561" s="3"/>
      <c r="SBY561" s="438"/>
      <c r="SBZ561" s="3"/>
      <c r="SCA561" s="578"/>
      <c r="SCB561" s="3"/>
      <c r="SCC561" s="438"/>
      <c r="SCD561" s="3"/>
      <c r="SCE561" s="578"/>
      <c r="SCF561" s="3"/>
      <c r="SCG561" s="438"/>
      <c r="SCH561" s="3"/>
      <c r="SCI561" s="578"/>
      <c r="SCJ561" s="3"/>
      <c r="SCK561" s="438"/>
      <c r="SCL561" s="3"/>
      <c r="SCM561" s="578"/>
      <c r="SCN561" s="3"/>
      <c r="SCO561" s="438"/>
      <c r="SCP561" s="3"/>
      <c r="SCQ561" s="578"/>
      <c r="SCR561" s="3"/>
      <c r="SCS561" s="438"/>
      <c r="SCT561" s="3"/>
      <c r="SCU561" s="578"/>
      <c r="SCV561" s="3"/>
      <c r="SCW561" s="438"/>
      <c r="SCX561" s="3"/>
      <c r="SCY561" s="578"/>
      <c r="SCZ561" s="3"/>
      <c r="SDA561" s="438"/>
      <c r="SDB561" s="3"/>
      <c r="SDC561" s="578"/>
      <c r="SDD561" s="3"/>
      <c r="SDE561" s="438"/>
      <c r="SDF561" s="3"/>
      <c r="SDG561" s="578"/>
      <c r="SDH561" s="3"/>
      <c r="SDI561" s="438"/>
      <c r="SDJ561" s="3"/>
      <c r="SDK561" s="578"/>
      <c r="SDL561" s="3"/>
      <c r="SDM561" s="438"/>
      <c r="SDN561" s="3"/>
      <c r="SDO561" s="578"/>
      <c r="SDP561" s="3"/>
      <c r="SDQ561" s="438"/>
      <c r="SDR561" s="3"/>
      <c r="SDS561" s="578"/>
      <c r="SDT561" s="3"/>
      <c r="SDU561" s="438"/>
      <c r="SDV561" s="3"/>
      <c r="SDW561" s="578"/>
      <c r="SDX561" s="3"/>
      <c r="SDY561" s="438"/>
      <c r="SDZ561" s="3"/>
      <c r="SEA561" s="578"/>
      <c r="SEB561" s="3"/>
      <c r="SEC561" s="438"/>
      <c r="SED561" s="3"/>
      <c r="SEE561" s="578"/>
      <c r="SEF561" s="3"/>
      <c r="SEG561" s="438"/>
      <c r="SEH561" s="3"/>
      <c r="SEI561" s="578"/>
      <c r="SEJ561" s="3"/>
      <c r="SEK561" s="438"/>
      <c r="SEL561" s="3"/>
      <c r="SEM561" s="578"/>
      <c r="SEN561" s="3"/>
      <c r="SEO561" s="438"/>
      <c r="SEP561" s="3"/>
      <c r="SEQ561" s="578"/>
      <c r="SER561" s="3"/>
      <c r="SES561" s="438"/>
      <c r="SET561" s="3"/>
      <c r="SEU561" s="578"/>
      <c r="SEV561" s="3"/>
      <c r="SEW561" s="438"/>
      <c r="SEX561" s="3"/>
      <c r="SEY561" s="578"/>
      <c r="SEZ561" s="3"/>
      <c r="SFA561" s="438"/>
      <c r="SFB561" s="3"/>
      <c r="SFC561" s="578"/>
      <c r="SFD561" s="3"/>
      <c r="SFE561" s="438"/>
      <c r="SFF561" s="3"/>
      <c r="SFG561" s="578"/>
      <c r="SFH561" s="3"/>
      <c r="SFI561" s="438"/>
      <c r="SFJ561" s="3"/>
      <c r="SFK561" s="578"/>
      <c r="SFL561" s="3"/>
      <c r="SFM561" s="438"/>
      <c r="SFN561" s="3"/>
      <c r="SFO561" s="578"/>
      <c r="SFP561" s="3"/>
      <c r="SFQ561" s="438"/>
      <c r="SFR561" s="3"/>
      <c r="SFS561" s="578"/>
      <c r="SFT561" s="3"/>
      <c r="SFU561" s="438"/>
      <c r="SFV561" s="3"/>
      <c r="SFW561" s="578"/>
      <c r="SFX561" s="3"/>
      <c r="SFY561" s="438"/>
      <c r="SFZ561" s="3"/>
      <c r="SGA561" s="578"/>
      <c r="SGB561" s="3"/>
      <c r="SGC561" s="438"/>
      <c r="SGD561" s="3"/>
      <c r="SGE561" s="578"/>
      <c r="SGF561" s="3"/>
      <c r="SGG561" s="438"/>
      <c r="SGH561" s="3"/>
      <c r="SGI561" s="578"/>
      <c r="SGJ561" s="3"/>
      <c r="SGK561" s="438"/>
      <c r="SGL561" s="3"/>
      <c r="SGM561" s="578"/>
      <c r="SGN561" s="3"/>
      <c r="SGO561" s="438"/>
      <c r="SGP561" s="3"/>
      <c r="SGQ561" s="578"/>
      <c r="SGR561" s="3"/>
      <c r="SGS561" s="438"/>
      <c r="SGT561" s="3"/>
      <c r="SGU561" s="578"/>
      <c r="SGV561" s="3"/>
      <c r="SGW561" s="438"/>
      <c r="SGX561" s="3"/>
      <c r="SGY561" s="578"/>
      <c r="SGZ561" s="3"/>
      <c r="SHA561" s="438"/>
      <c r="SHB561" s="3"/>
      <c r="SHC561" s="578"/>
      <c r="SHD561" s="3"/>
      <c r="SHE561" s="438"/>
      <c r="SHF561" s="3"/>
      <c r="SHG561" s="578"/>
      <c r="SHH561" s="3"/>
      <c r="SHI561" s="438"/>
      <c r="SHJ561" s="3"/>
      <c r="SHK561" s="578"/>
      <c r="SHL561" s="3"/>
      <c r="SHM561" s="438"/>
      <c r="SHN561" s="3"/>
      <c r="SHO561" s="578"/>
      <c r="SHP561" s="3"/>
      <c r="SHQ561" s="438"/>
      <c r="SHR561" s="3"/>
      <c r="SHS561" s="578"/>
      <c r="SHT561" s="3"/>
      <c r="SHU561" s="438"/>
      <c r="SHV561" s="3"/>
      <c r="SHW561" s="578"/>
      <c r="SHX561" s="3"/>
      <c r="SHY561" s="438"/>
      <c r="SHZ561" s="3"/>
      <c r="SIA561" s="578"/>
      <c r="SIB561" s="3"/>
      <c r="SIC561" s="438"/>
      <c r="SID561" s="3"/>
      <c r="SIE561" s="578"/>
      <c r="SIF561" s="3"/>
      <c r="SIG561" s="438"/>
      <c r="SIH561" s="3"/>
      <c r="SII561" s="578"/>
      <c r="SIJ561" s="3"/>
      <c r="SIK561" s="438"/>
      <c r="SIL561" s="3"/>
      <c r="SIM561" s="578"/>
      <c r="SIN561" s="3"/>
      <c r="SIO561" s="438"/>
      <c r="SIP561" s="3"/>
      <c r="SIQ561" s="578"/>
      <c r="SIR561" s="3"/>
      <c r="SIS561" s="438"/>
      <c r="SIT561" s="3"/>
      <c r="SIU561" s="578"/>
      <c r="SIV561" s="3"/>
      <c r="SIW561" s="438"/>
      <c r="SIX561" s="3"/>
      <c r="SIY561" s="578"/>
      <c r="SIZ561" s="3"/>
      <c r="SJA561" s="438"/>
      <c r="SJB561" s="3"/>
      <c r="SJC561" s="578"/>
      <c r="SJD561" s="3"/>
      <c r="SJE561" s="438"/>
      <c r="SJF561" s="3"/>
      <c r="SJG561" s="578"/>
      <c r="SJH561" s="3"/>
      <c r="SJI561" s="438"/>
      <c r="SJJ561" s="3"/>
      <c r="SJK561" s="578"/>
      <c r="SJL561" s="3"/>
      <c r="SJM561" s="438"/>
      <c r="SJN561" s="3"/>
      <c r="SJO561" s="578"/>
      <c r="SJP561" s="3"/>
      <c r="SJQ561" s="438"/>
      <c r="SJR561" s="3"/>
      <c r="SJS561" s="578"/>
      <c r="SJT561" s="3"/>
      <c r="SJU561" s="438"/>
      <c r="SJV561" s="3"/>
      <c r="SJW561" s="578"/>
      <c r="SJX561" s="3"/>
      <c r="SJY561" s="438"/>
      <c r="SJZ561" s="3"/>
      <c r="SKA561" s="578"/>
      <c r="SKB561" s="3"/>
      <c r="SKC561" s="438"/>
      <c r="SKD561" s="3"/>
      <c r="SKE561" s="578"/>
      <c r="SKF561" s="3"/>
      <c r="SKG561" s="438"/>
      <c r="SKH561" s="3"/>
      <c r="SKI561" s="578"/>
      <c r="SKJ561" s="3"/>
      <c r="SKK561" s="438"/>
      <c r="SKL561" s="3"/>
      <c r="SKM561" s="578"/>
      <c r="SKN561" s="3"/>
      <c r="SKO561" s="438"/>
      <c r="SKP561" s="3"/>
      <c r="SKQ561" s="578"/>
      <c r="SKR561" s="3"/>
      <c r="SKS561" s="438"/>
      <c r="SKT561" s="3"/>
      <c r="SKU561" s="578"/>
      <c r="SKV561" s="3"/>
      <c r="SKW561" s="438"/>
      <c r="SKX561" s="3"/>
      <c r="SKY561" s="578"/>
      <c r="SKZ561" s="3"/>
      <c r="SLA561" s="438"/>
      <c r="SLB561" s="3"/>
      <c r="SLC561" s="578"/>
      <c r="SLD561" s="3"/>
      <c r="SLE561" s="438"/>
      <c r="SLF561" s="3"/>
      <c r="SLG561" s="578"/>
      <c r="SLH561" s="3"/>
      <c r="SLI561" s="438"/>
      <c r="SLJ561" s="3"/>
      <c r="SLK561" s="578"/>
      <c r="SLL561" s="3"/>
      <c r="SLM561" s="438"/>
      <c r="SLN561" s="3"/>
      <c r="SLO561" s="578"/>
      <c r="SLP561" s="3"/>
      <c r="SLQ561" s="438"/>
      <c r="SLR561" s="3"/>
      <c r="SLS561" s="578"/>
      <c r="SLT561" s="3"/>
      <c r="SLU561" s="438"/>
      <c r="SLV561" s="3"/>
      <c r="SLW561" s="578"/>
      <c r="SLX561" s="3"/>
      <c r="SLY561" s="438"/>
      <c r="SLZ561" s="3"/>
      <c r="SMA561" s="578"/>
      <c r="SMB561" s="3"/>
      <c r="SMC561" s="438"/>
      <c r="SMD561" s="3"/>
      <c r="SME561" s="578"/>
      <c r="SMF561" s="3"/>
      <c r="SMG561" s="438"/>
      <c r="SMH561" s="3"/>
      <c r="SMI561" s="578"/>
      <c r="SMJ561" s="3"/>
      <c r="SMK561" s="438"/>
      <c r="SML561" s="3"/>
      <c r="SMM561" s="578"/>
      <c r="SMN561" s="3"/>
      <c r="SMO561" s="438"/>
      <c r="SMP561" s="3"/>
      <c r="SMQ561" s="578"/>
      <c r="SMR561" s="3"/>
      <c r="SMS561" s="438"/>
      <c r="SMT561" s="3"/>
      <c r="SMU561" s="578"/>
      <c r="SMV561" s="3"/>
      <c r="SMW561" s="438"/>
      <c r="SMX561" s="3"/>
      <c r="SMY561" s="578"/>
      <c r="SMZ561" s="3"/>
      <c r="SNA561" s="438"/>
      <c r="SNB561" s="3"/>
      <c r="SNC561" s="578"/>
      <c r="SND561" s="3"/>
      <c r="SNE561" s="438"/>
      <c r="SNF561" s="3"/>
      <c r="SNG561" s="578"/>
      <c r="SNH561" s="3"/>
      <c r="SNI561" s="438"/>
      <c r="SNJ561" s="3"/>
      <c r="SNK561" s="578"/>
      <c r="SNL561" s="3"/>
      <c r="SNM561" s="438"/>
      <c r="SNN561" s="3"/>
      <c r="SNO561" s="578"/>
      <c r="SNP561" s="3"/>
      <c r="SNQ561" s="438"/>
      <c r="SNR561" s="3"/>
      <c r="SNS561" s="578"/>
      <c r="SNT561" s="3"/>
      <c r="SNU561" s="438"/>
      <c r="SNV561" s="3"/>
      <c r="SNW561" s="578"/>
      <c r="SNX561" s="3"/>
      <c r="SNY561" s="438"/>
      <c r="SNZ561" s="3"/>
      <c r="SOA561" s="578"/>
      <c r="SOB561" s="3"/>
      <c r="SOC561" s="438"/>
      <c r="SOD561" s="3"/>
      <c r="SOE561" s="578"/>
      <c r="SOF561" s="3"/>
      <c r="SOG561" s="438"/>
      <c r="SOH561" s="3"/>
      <c r="SOI561" s="578"/>
      <c r="SOJ561" s="3"/>
      <c r="SOK561" s="438"/>
      <c r="SOL561" s="3"/>
      <c r="SOM561" s="578"/>
      <c r="SON561" s="3"/>
      <c r="SOO561" s="438"/>
      <c r="SOP561" s="3"/>
      <c r="SOQ561" s="578"/>
      <c r="SOR561" s="3"/>
      <c r="SOS561" s="438"/>
      <c r="SOT561" s="3"/>
      <c r="SOU561" s="578"/>
      <c r="SOV561" s="3"/>
      <c r="SOW561" s="438"/>
      <c r="SOX561" s="3"/>
      <c r="SOY561" s="578"/>
      <c r="SOZ561" s="3"/>
      <c r="SPA561" s="438"/>
      <c r="SPB561" s="3"/>
      <c r="SPC561" s="578"/>
      <c r="SPD561" s="3"/>
      <c r="SPE561" s="438"/>
      <c r="SPF561" s="3"/>
      <c r="SPG561" s="578"/>
      <c r="SPH561" s="3"/>
      <c r="SPI561" s="438"/>
      <c r="SPJ561" s="3"/>
      <c r="SPK561" s="578"/>
      <c r="SPL561" s="3"/>
      <c r="SPM561" s="438"/>
      <c r="SPN561" s="3"/>
      <c r="SPO561" s="578"/>
      <c r="SPP561" s="3"/>
      <c r="SPQ561" s="438"/>
      <c r="SPR561" s="3"/>
      <c r="SPS561" s="578"/>
      <c r="SPT561" s="3"/>
      <c r="SPU561" s="438"/>
      <c r="SPV561" s="3"/>
      <c r="SPW561" s="578"/>
      <c r="SPX561" s="3"/>
      <c r="SPY561" s="438"/>
      <c r="SPZ561" s="3"/>
      <c r="SQA561" s="578"/>
      <c r="SQB561" s="3"/>
      <c r="SQC561" s="438"/>
      <c r="SQD561" s="3"/>
      <c r="SQE561" s="578"/>
      <c r="SQF561" s="3"/>
      <c r="SQG561" s="438"/>
      <c r="SQH561" s="3"/>
      <c r="SQI561" s="578"/>
      <c r="SQJ561" s="3"/>
      <c r="SQK561" s="438"/>
      <c r="SQL561" s="3"/>
      <c r="SQM561" s="578"/>
      <c r="SQN561" s="3"/>
      <c r="SQO561" s="438"/>
      <c r="SQP561" s="3"/>
      <c r="SQQ561" s="578"/>
      <c r="SQR561" s="3"/>
      <c r="SQS561" s="438"/>
      <c r="SQT561" s="3"/>
      <c r="SQU561" s="578"/>
      <c r="SQV561" s="3"/>
      <c r="SQW561" s="438"/>
      <c r="SQX561" s="3"/>
      <c r="SQY561" s="578"/>
      <c r="SQZ561" s="3"/>
      <c r="SRA561" s="438"/>
      <c r="SRB561" s="3"/>
      <c r="SRC561" s="578"/>
      <c r="SRD561" s="3"/>
      <c r="SRE561" s="438"/>
      <c r="SRF561" s="3"/>
      <c r="SRG561" s="578"/>
      <c r="SRH561" s="3"/>
      <c r="SRI561" s="438"/>
      <c r="SRJ561" s="3"/>
      <c r="SRK561" s="578"/>
      <c r="SRL561" s="3"/>
      <c r="SRM561" s="438"/>
      <c r="SRN561" s="3"/>
      <c r="SRO561" s="578"/>
      <c r="SRP561" s="3"/>
      <c r="SRQ561" s="438"/>
      <c r="SRR561" s="3"/>
      <c r="SRS561" s="578"/>
      <c r="SRT561" s="3"/>
      <c r="SRU561" s="438"/>
      <c r="SRV561" s="3"/>
      <c r="SRW561" s="578"/>
      <c r="SRX561" s="3"/>
      <c r="SRY561" s="438"/>
      <c r="SRZ561" s="3"/>
      <c r="SSA561" s="578"/>
      <c r="SSB561" s="3"/>
      <c r="SSC561" s="438"/>
      <c r="SSD561" s="3"/>
      <c r="SSE561" s="578"/>
      <c r="SSF561" s="3"/>
      <c r="SSG561" s="438"/>
      <c r="SSH561" s="3"/>
      <c r="SSI561" s="578"/>
      <c r="SSJ561" s="3"/>
      <c r="SSK561" s="438"/>
      <c r="SSL561" s="3"/>
      <c r="SSM561" s="578"/>
      <c r="SSN561" s="3"/>
      <c r="SSO561" s="438"/>
      <c r="SSP561" s="3"/>
      <c r="SSQ561" s="578"/>
      <c r="SSR561" s="3"/>
      <c r="SSS561" s="438"/>
      <c r="SST561" s="3"/>
      <c r="SSU561" s="578"/>
      <c r="SSV561" s="3"/>
      <c r="SSW561" s="438"/>
      <c r="SSX561" s="3"/>
      <c r="SSY561" s="578"/>
      <c r="SSZ561" s="3"/>
      <c r="STA561" s="438"/>
      <c r="STB561" s="3"/>
      <c r="STC561" s="578"/>
      <c r="STD561" s="3"/>
      <c r="STE561" s="438"/>
      <c r="STF561" s="3"/>
      <c r="STG561" s="578"/>
      <c r="STH561" s="3"/>
      <c r="STI561" s="438"/>
      <c r="STJ561" s="3"/>
      <c r="STK561" s="578"/>
      <c r="STL561" s="3"/>
      <c r="STM561" s="438"/>
      <c r="STN561" s="3"/>
      <c r="STO561" s="578"/>
      <c r="STP561" s="3"/>
      <c r="STQ561" s="438"/>
      <c r="STR561" s="3"/>
      <c r="STS561" s="578"/>
      <c r="STT561" s="3"/>
      <c r="STU561" s="438"/>
      <c r="STV561" s="3"/>
      <c r="STW561" s="578"/>
      <c r="STX561" s="3"/>
      <c r="STY561" s="438"/>
      <c r="STZ561" s="3"/>
      <c r="SUA561" s="578"/>
      <c r="SUB561" s="3"/>
      <c r="SUC561" s="438"/>
      <c r="SUD561" s="3"/>
      <c r="SUE561" s="578"/>
      <c r="SUF561" s="3"/>
      <c r="SUG561" s="438"/>
      <c r="SUH561" s="3"/>
      <c r="SUI561" s="578"/>
      <c r="SUJ561" s="3"/>
      <c r="SUK561" s="438"/>
      <c r="SUL561" s="3"/>
      <c r="SUM561" s="578"/>
      <c r="SUN561" s="3"/>
      <c r="SUO561" s="438"/>
      <c r="SUP561" s="3"/>
      <c r="SUQ561" s="578"/>
      <c r="SUR561" s="3"/>
      <c r="SUS561" s="438"/>
      <c r="SUT561" s="3"/>
      <c r="SUU561" s="578"/>
      <c r="SUV561" s="3"/>
      <c r="SUW561" s="438"/>
      <c r="SUX561" s="3"/>
      <c r="SUY561" s="578"/>
      <c r="SUZ561" s="3"/>
      <c r="SVA561" s="438"/>
      <c r="SVB561" s="3"/>
      <c r="SVC561" s="578"/>
      <c r="SVD561" s="3"/>
      <c r="SVE561" s="438"/>
      <c r="SVF561" s="3"/>
      <c r="SVG561" s="578"/>
      <c r="SVH561" s="3"/>
      <c r="SVI561" s="438"/>
      <c r="SVJ561" s="3"/>
      <c r="SVK561" s="578"/>
      <c r="SVL561" s="3"/>
      <c r="SVM561" s="438"/>
      <c r="SVN561" s="3"/>
      <c r="SVO561" s="578"/>
      <c r="SVP561" s="3"/>
      <c r="SVQ561" s="438"/>
      <c r="SVR561" s="3"/>
      <c r="SVS561" s="578"/>
      <c r="SVT561" s="3"/>
      <c r="SVU561" s="438"/>
      <c r="SVV561" s="3"/>
      <c r="SVW561" s="578"/>
      <c r="SVX561" s="3"/>
      <c r="SVY561" s="438"/>
      <c r="SVZ561" s="3"/>
      <c r="SWA561" s="578"/>
      <c r="SWB561" s="3"/>
      <c r="SWC561" s="438"/>
      <c r="SWD561" s="3"/>
      <c r="SWE561" s="578"/>
      <c r="SWF561" s="3"/>
      <c r="SWG561" s="438"/>
      <c r="SWH561" s="3"/>
      <c r="SWI561" s="578"/>
      <c r="SWJ561" s="3"/>
      <c r="SWK561" s="438"/>
      <c r="SWL561" s="3"/>
      <c r="SWM561" s="578"/>
      <c r="SWN561" s="3"/>
      <c r="SWO561" s="438"/>
      <c r="SWP561" s="3"/>
      <c r="SWQ561" s="578"/>
      <c r="SWR561" s="3"/>
      <c r="SWS561" s="438"/>
      <c r="SWT561" s="3"/>
      <c r="SWU561" s="578"/>
      <c r="SWV561" s="3"/>
      <c r="SWW561" s="438"/>
      <c r="SWX561" s="3"/>
      <c r="SWY561" s="578"/>
      <c r="SWZ561" s="3"/>
      <c r="SXA561" s="438"/>
      <c r="SXB561" s="3"/>
      <c r="SXC561" s="578"/>
      <c r="SXD561" s="3"/>
      <c r="SXE561" s="438"/>
      <c r="SXF561" s="3"/>
      <c r="SXG561" s="578"/>
      <c r="SXH561" s="3"/>
      <c r="SXI561" s="438"/>
      <c r="SXJ561" s="3"/>
      <c r="SXK561" s="578"/>
      <c r="SXL561" s="3"/>
      <c r="SXM561" s="438"/>
      <c r="SXN561" s="3"/>
      <c r="SXO561" s="578"/>
      <c r="SXP561" s="3"/>
      <c r="SXQ561" s="438"/>
      <c r="SXR561" s="3"/>
      <c r="SXS561" s="578"/>
      <c r="SXT561" s="3"/>
      <c r="SXU561" s="438"/>
      <c r="SXV561" s="3"/>
      <c r="SXW561" s="578"/>
      <c r="SXX561" s="3"/>
      <c r="SXY561" s="438"/>
      <c r="SXZ561" s="3"/>
      <c r="SYA561" s="578"/>
      <c r="SYB561" s="3"/>
      <c r="SYC561" s="438"/>
      <c r="SYD561" s="3"/>
      <c r="SYE561" s="578"/>
      <c r="SYF561" s="3"/>
      <c r="SYG561" s="438"/>
      <c r="SYH561" s="3"/>
      <c r="SYI561" s="578"/>
      <c r="SYJ561" s="3"/>
      <c r="SYK561" s="438"/>
      <c r="SYL561" s="3"/>
      <c r="SYM561" s="578"/>
      <c r="SYN561" s="3"/>
      <c r="SYO561" s="438"/>
      <c r="SYP561" s="3"/>
      <c r="SYQ561" s="578"/>
      <c r="SYR561" s="3"/>
      <c r="SYS561" s="438"/>
      <c r="SYT561" s="3"/>
      <c r="SYU561" s="578"/>
      <c r="SYV561" s="3"/>
      <c r="SYW561" s="438"/>
      <c r="SYX561" s="3"/>
      <c r="SYY561" s="578"/>
      <c r="SYZ561" s="3"/>
      <c r="SZA561" s="438"/>
      <c r="SZB561" s="3"/>
      <c r="SZC561" s="578"/>
      <c r="SZD561" s="3"/>
      <c r="SZE561" s="438"/>
      <c r="SZF561" s="3"/>
      <c r="SZG561" s="578"/>
      <c r="SZH561" s="3"/>
      <c r="SZI561" s="438"/>
      <c r="SZJ561" s="3"/>
      <c r="SZK561" s="578"/>
      <c r="SZL561" s="3"/>
      <c r="SZM561" s="438"/>
      <c r="SZN561" s="3"/>
      <c r="SZO561" s="578"/>
      <c r="SZP561" s="3"/>
      <c r="SZQ561" s="438"/>
      <c r="SZR561" s="3"/>
      <c r="SZS561" s="578"/>
      <c r="SZT561" s="3"/>
      <c r="SZU561" s="438"/>
      <c r="SZV561" s="3"/>
      <c r="SZW561" s="578"/>
      <c r="SZX561" s="3"/>
      <c r="SZY561" s="438"/>
      <c r="SZZ561" s="3"/>
      <c r="TAA561" s="578"/>
      <c r="TAB561" s="3"/>
      <c r="TAC561" s="438"/>
      <c r="TAD561" s="3"/>
      <c r="TAE561" s="578"/>
      <c r="TAF561" s="3"/>
      <c r="TAG561" s="438"/>
      <c r="TAH561" s="3"/>
      <c r="TAI561" s="578"/>
      <c r="TAJ561" s="3"/>
      <c r="TAK561" s="438"/>
      <c r="TAL561" s="3"/>
      <c r="TAM561" s="578"/>
      <c r="TAN561" s="3"/>
      <c r="TAO561" s="438"/>
      <c r="TAP561" s="3"/>
      <c r="TAQ561" s="578"/>
      <c r="TAR561" s="3"/>
      <c r="TAS561" s="438"/>
      <c r="TAT561" s="3"/>
      <c r="TAU561" s="578"/>
      <c r="TAV561" s="3"/>
      <c r="TAW561" s="438"/>
      <c r="TAX561" s="3"/>
      <c r="TAY561" s="578"/>
      <c r="TAZ561" s="3"/>
      <c r="TBA561" s="438"/>
      <c r="TBB561" s="3"/>
      <c r="TBC561" s="578"/>
      <c r="TBD561" s="3"/>
      <c r="TBE561" s="438"/>
      <c r="TBF561" s="3"/>
      <c r="TBG561" s="578"/>
      <c r="TBH561" s="3"/>
      <c r="TBI561" s="438"/>
      <c r="TBJ561" s="3"/>
      <c r="TBK561" s="578"/>
      <c r="TBL561" s="3"/>
      <c r="TBM561" s="438"/>
      <c r="TBN561" s="3"/>
      <c r="TBO561" s="578"/>
      <c r="TBP561" s="3"/>
      <c r="TBQ561" s="438"/>
      <c r="TBR561" s="3"/>
      <c r="TBS561" s="578"/>
      <c r="TBT561" s="3"/>
      <c r="TBU561" s="438"/>
      <c r="TBV561" s="3"/>
      <c r="TBW561" s="578"/>
      <c r="TBX561" s="3"/>
      <c r="TBY561" s="438"/>
      <c r="TBZ561" s="3"/>
      <c r="TCA561" s="578"/>
      <c r="TCB561" s="3"/>
      <c r="TCC561" s="438"/>
      <c r="TCD561" s="3"/>
      <c r="TCE561" s="578"/>
      <c r="TCF561" s="3"/>
      <c r="TCG561" s="438"/>
      <c r="TCH561" s="3"/>
      <c r="TCI561" s="578"/>
      <c r="TCJ561" s="3"/>
      <c r="TCK561" s="438"/>
      <c r="TCL561" s="3"/>
      <c r="TCM561" s="578"/>
      <c r="TCN561" s="3"/>
      <c r="TCO561" s="438"/>
      <c r="TCP561" s="3"/>
      <c r="TCQ561" s="578"/>
      <c r="TCR561" s="3"/>
      <c r="TCS561" s="438"/>
      <c r="TCT561" s="3"/>
      <c r="TCU561" s="578"/>
      <c r="TCV561" s="3"/>
      <c r="TCW561" s="438"/>
      <c r="TCX561" s="3"/>
      <c r="TCY561" s="578"/>
      <c r="TCZ561" s="3"/>
      <c r="TDA561" s="438"/>
      <c r="TDB561" s="3"/>
      <c r="TDC561" s="578"/>
      <c r="TDD561" s="3"/>
      <c r="TDE561" s="438"/>
      <c r="TDF561" s="3"/>
      <c r="TDG561" s="578"/>
      <c r="TDH561" s="3"/>
      <c r="TDI561" s="438"/>
      <c r="TDJ561" s="3"/>
      <c r="TDK561" s="578"/>
      <c r="TDL561" s="3"/>
      <c r="TDM561" s="438"/>
      <c r="TDN561" s="3"/>
      <c r="TDO561" s="578"/>
      <c r="TDP561" s="3"/>
      <c r="TDQ561" s="438"/>
      <c r="TDR561" s="3"/>
      <c r="TDS561" s="578"/>
      <c r="TDT561" s="3"/>
      <c r="TDU561" s="438"/>
      <c r="TDV561" s="3"/>
      <c r="TDW561" s="578"/>
      <c r="TDX561" s="3"/>
      <c r="TDY561" s="438"/>
      <c r="TDZ561" s="3"/>
      <c r="TEA561" s="578"/>
      <c r="TEB561" s="3"/>
      <c r="TEC561" s="438"/>
      <c r="TED561" s="3"/>
      <c r="TEE561" s="578"/>
      <c r="TEF561" s="3"/>
      <c r="TEG561" s="438"/>
      <c r="TEH561" s="3"/>
      <c r="TEI561" s="578"/>
      <c r="TEJ561" s="3"/>
      <c r="TEK561" s="438"/>
      <c r="TEL561" s="3"/>
      <c r="TEM561" s="578"/>
      <c r="TEN561" s="3"/>
      <c r="TEO561" s="438"/>
      <c r="TEP561" s="3"/>
      <c r="TEQ561" s="578"/>
      <c r="TER561" s="3"/>
      <c r="TES561" s="438"/>
      <c r="TET561" s="3"/>
      <c r="TEU561" s="578"/>
      <c r="TEV561" s="3"/>
      <c r="TEW561" s="438"/>
      <c r="TEX561" s="3"/>
      <c r="TEY561" s="578"/>
      <c r="TEZ561" s="3"/>
      <c r="TFA561" s="438"/>
      <c r="TFB561" s="3"/>
      <c r="TFC561" s="578"/>
      <c r="TFD561" s="3"/>
      <c r="TFE561" s="438"/>
      <c r="TFF561" s="3"/>
      <c r="TFG561" s="578"/>
      <c r="TFH561" s="3"/>
      <c r="TFI561" s="438"/>
      <c r="TFJ561" s="3"/>
      <c r="TFK561" s="578"/>
      <c r="TFL561" s="3"/>
      <c r="TFM561" s="438"/>
      <c r="TFN561" s="3"/>
      <c r="TFO561" s="578"/>
      <c r="TFP561" s="3"/>
      <c r="TFQ561" s="438"/>
      <c r="TFR561" s="3"/>
      <c r="TFS561" s="578"/>
      <c r="TFT561" s="3"/>
      <c r="TFU561" s="438"/>
      <c r="TFV561" s="3"/>
      <c r="TFW561" s="578"/>
      <c r="TFX561" s="3"/>
      <c r="TFY561" s="438"/>
      <c r="TFZ561" s="3"/>
      <c r="TGA561" s="578"/>
      <c r="TGB561" s="3"/>
      <c r="TGC561" s="438"/>
      <c r="TGD561" s="3"/>
      <c r="TGE561" s="578"/>
      <c r="TGF561" s="3"/>
      <c r="TGG561" s="438"/>
      <c r="TGH561" s="3"/>
      <c r="TGI561" s="578"/>
      <c r="TGJ561" s="3"/>
      <c r="TGK561" s="438"/>
      <c r="TGL561" s="3"/>
      <c r="TGM561" s="578"/>
      <c r="TGN561" s="3"/>
      <c r="TGO561" s="438"/>
      <c r="TGP561" s="3"/>
      <c r="TGQ561" s="578"/>
      <c r="TGR561" s="3"/>
      <c r="TGS561" s="438"/>
      <c r="TGT561" s="3"/>
      <c r="TGU561" s="578"/>
      <c r="TGV561" s="3"/>
      <c r="TGW561" s="438"/>
      <c r="TGX561" s="3"/>
      <c r="TGY561" s="578"/>
      <c r="TGZ561" s="3"/>
      <c r="THA561" s="438"/>
      <c r="THB561" s="3"/>
      <c r="THC561" s="578"/>
      <c r="THD561" s="3"/>
      <c r="THE561" s="438"/>
      <c r="THF561" s="3"/>
      <c r="THG561" s="578"/>
      <c r="THH561" s="3"/>
      <c r="THI561" s="438"/>
      <c r="THJ561" s="3"/>
      <c r="THK561" s="578"/>
      <c r="THL561" s="3"/>
      <c r="THM561" s="438"/>
      <c r="THN561" s="3"/>
      <c r="THO561" s="578"/>
      <c r="THP561" s="3"/>
      <c r="THQ561" s="438"/>
      <c r="THR561" s="3"/>
      <c r="THS561" s="578"/>
      <c r="THT561" s="3"/>
      <c r="THU561" s="438"/>
      <c r="THV561" s="3"/>
      <c r="THW561" s="578"/>
      <c r="THX561" s="3"/>
      <c r="THY561" s="438"/>
      <c r="THZ561" s="3"/>
      <c r="TIA561" s="578"/>
      <c r="TIB561" s="3"/>
      <c r="TIC561" s="438"/>
      <c r="TID561" s="3"/>
      <c r="TIE561" s="578"/>
      <c r="TIF561" s="3"/>
      <c r="TIG561" s="438"/>
      <c r="TIH561" s="3"/>
      <c r="TII561" s="578"/>
      <c r="TIJ561" s="3"/>
      <c r="TIK561" s="438"/>
      <c r="TIL561" s="3"/>
      <c r="TIM561" s="578"/>
      <c r="TIN561" s="3"/>
      <c r="TIO561" s="438"/>
      <c r="TIP561" s="3"/>
      <c r="TIQ561" s="578"/>
      <c r="TIR561" s="3"/>
      <c r="TIS561" s="438"/>
      <c r="TIT561" s="3"/>
      <c r="TIU561" s="578"/>
      <c r="TIV561" s="3"/>
      <c r="TIW561" s="438"/>
      <c r="TIX561" s="3"/>
      <c r="TIY561" s="578"/>
      <c r="TIZ561" s="3"/>
      <c r="TJA561" s="438"/>
      <c r="TJB561" s="3"/>
      <c r="TJC561" s="578"/>
      <c r="TJD561" s="3"/>
      <c r="TJE561" s="438"/>
      <c r="TJF561" s="3"/>
      <c r="TJG561" s="578"/>
      <c r="TJH561" s="3"/>
      <c r="TJI561" s="438"/>
      <c r="TJJ561" s="3"/>
      <c r="TJK561" s="578"/>
      <c r="TJL561" s="3"/>
      <c r="TJM561" s="438"/>
      <c r="TJN561" s="3"/>
      <c r="TJO561" s="578"/>
      <c r="TJP561" s="3"/>
      <c r="TJQ561" s="438"/>
      <c r="TJR561" s="3"/>
      <c r="TJS561" s="578"/>
      <c r="TJT561" s="3"/>
      <c r="TJU561" s="438"/>
      <c r="TJV561" s="3"/>
      <c r="TJW561" s="578"/>
      <c r="TJX561" s="3"/>
      <c r="TJY561" s="438"/>
      <c r="TJZ561" s="3"/>
      <c r="TKA561" s="578"/>
      <c r="TKB561" s="3"/>
      <c r="TKC561" s="438"/>
      <c r="TKD561" s="3"/>
      <c r="TKE561" s="578"/>
      <c r="TKF561" s="3"/>
      <c r="TKG561" s="438"/>
      <c r="TKH561" s="3"/>
      <c r="TKI561" s="578"/>
      <c r="TKJ561" s="3"/>
      <c r="TKK561" s="438"/>
      <c r="TKL561" s="3"/>
      <c r="TKM561" s="578"/>
      <c r="TKN561" s="3"/>
      <c r="TKO561" s="438"/>
      <c r="TKP561" s="3"/>
      <c r="TKQ561" s="578"/>
      <c r="TKR561" s="3"/>
      <c r="TKS561" s="438"/>
      <c r="TKT561" s="3"/>
      <c r="TKU561" s="578"/>
      <c r="TKV561" s="3"/>
      <c r="TKW561" s="438"/>
      <c r="TKX561" s="3"/>
      <c r="TKY561" s="578"/>
      <c r="TKZ561" s="3"/>
      <c r="TLA561" s="438"/>
      <c r="TLB561" s="3"/>
      <c r="TLC561" s="578"/>
      <c r="TLD561" s="3"/>
      <c r="TLE561" s="438"/>
      <c r="TLF561" s="3"/>
      <c r="TLG561" s="578"/>
      <c r="TLH561" s="3"/>
      <c r="TLI561" s="438"/>
      <c r="TLJ561" s="3"/>
      <c r="TLK561" s="578"/>
      <c r="TLL561" s="3"/>
      <c r="TLM561" s="438"/>
      <c r="TLN561" s="3"/>
      <c r="TLO561" s="578"/>
      <c r="TLP561" s="3"/>
      <c r="TLQ561" s="438"/>
      <c r="TLR561" s="3"/>
      <c r="TLS561" s="578"/>
      <c r="TLT561" s="3"/>
      <c r="TLU561" s="438"/>
      <c r="TLV561" s="3"/>
      <c r="TLW561" s="578"/>
      <c r="TLX561" s="3"/>
      <c r="TLY561" s="438"/>
      <c r="TLZ561" s="3"/>
      <c r="TMA561" s="578"/>
      <c r="TMB561" s="3"/>
      <c r="TMC561" s="438"/>
      <c r="TMD561" s="3"/>
      <c r="TME561" s="578"/>
      <c r="TMF561" s="3"/>
      <c r="TMG561" s="438"/>
      <c r="TMH561" s="3"/>
      <c r="TMI561" s="578"/>
      <c r="TMJ561" s="3"/>
      <c r="TMK561" s="438"/>
      <c r="TML561" s="3"/>
      <c r="TMM561" s="578"/>
      <c r="TMN561" s="3"/>
      <c r="TMO561" s="438"/>
      <c r="TMP561" s="3"/>
      <c r="TMQ561" s="578"/>
      <c r="TMR561" s="3"/>
      <c r="TMS561" s="438"/>
      <c r="TMT561" s="3"/>
      <c r="TMU561" s="578"/>
      <c r="TMV561" s="3"/>
      <c r="TMW561" s="438"/>
      <c r="TMX561" s="3"/>
      <c r="TMY561" s="578"/>
      <c r="TMZ561" s="3"/>
      <c r="TNA561" s="438"/>
      <c r="TNB561" s="3"/>
      <c r="TNC561" s="578"/>
      <c r="TND561" s="3"/>
      <c r="TNE561" s="438"/>
      <c r="TNF561" s="3"/>
      <c r="TNG561" s="578"/>
      <c r="TNH561" s="3"/>
      <c r="TNI561" s="438"/>
      <c r="TNJ561" s="3"/>
      <c r="TNK561" s="578"/>
      <c r="TNL561" s="3"/>
      <c r="TNM561" s="438"/>
      <c r="TNN561" s="3"/>
      <c r="TNO561" s="578"/>
      <c r="TNP561" s="3"/>
      <c r="TNQ561" s="438"/>
      <c r="TNR561" s="3"/>
      <c r="TNS561" s="578"/>
      <c r="TNT561" s="3"/>
      <c r="TNU561" s="438"/>
      <c r="TNV561" s="3"/>
      <c r="TNW561" s="578"/>
      <c r="TNX561" s="3"/>
      <c r="TNY561" s="438"/>
      <c r="TNZ561" s="3"/>
      <c r="TOA561" s="578"/>
      <c r="TOB561" s="3"/>
      <c r="TOC561" s="438"/>
      <c r="TOD561" s="3"/>
      <c r="TOE561" s="578"/>
      <c r="TOF561" s="3"/>
      <c r="TOG561" s="438"/>
      <c r="TOH561" s="3"/>
      <c r="TOI561" s="578"/>
      <c r="TOJ561" s="3"/>
      <c r="TOK561" s="438"/>
      <c r="TOL561" s="3"/>
      <c r="TOM561" s="578"/>
      <c r="TON561" s="3"/>
      <c r="TOO561" s="438"/>
      <c r="TOP561" s="3"/>
      <c r="TOQ561" s="578"/>
      <c r="TOR561" s="3"/>
      <c r="TOS561" s="438"/>
      <c r="TOT561" s="3"/>
      <c r="TOU561" s="578"/>
      <c r="TOV561" s="3"/>
      <c r="TOW561" s="438"/>
      <c r="TOX561" s="3"/>
      <c r="TOY561" s="578"/>
      <c r="TOZ561" s="3"/>
      <c r="TPA561" s="438"/>
      <c r="TPB561" s="3"/>
      <c r="TPC561" s="578"/>
      <c r="TPD561" s="3"/>
      <c r="TPE561" s="438"/>
      <c r="TPF561" s="3"/>
      <c r="TPG561" s="578"/>
      <c r="TPH561" s="3"/>
      <c r="TPI561" s="438"/>
      <c r="TPJ561" s="3"/>
      <c r="TPK561" s="578"/>
      <c r="TPL561" s="3"/>
      <c r="TPM561" s="438"/>
      <c r="TPN561" s="3"/>
      <c r="TPO561" s="578"/>
      <c r="TPP561" s="3"/>
      <c r="TPQ561" s="438"/>
      <c r="TPR561" s="3"/>
      <c r="TPS561" s="578"/>
      <c r="TPT561" s="3"/>
      <c r="TPU561" s="438"/>
      <c r="TPV561" s="3"/>
      <c r="TPW561" s="578"/>
      <c r="TPX561" s="3"/>
      <c r="TPY561" s="438"/>
      <c r="TPZ561" s="3"/>
      <c r="TQA561" s="578"/>
      <c r="TQB561" s="3"/>
      <c r="TQC561" s="438"/>
      <c r="TQD561" s="3"/>
      <c r="TQE561" s="578"/>
      <c r="TQF561" s="3"/>
      <c r="TQG561" s="438"/>
      <c r="TQH561" s="3"/>
      <c r="TQI561" s="578"/>
      <c r="TQJ561" s="3"/>
      <c r="TQK561" s="438"/>
      <c r="TQL561" s="3"/>
      <c r="TQM561" s="578"/>
      <c r="TQN561" s="3"/>
      <c r="TQO561" s="438"/>
      <c r="TQP561" s="3"/>
      <c r="TQQ561" s="578"/>
      <c r="TQR561" s="3"/>
      <c r="TQS561" s="438"/>
      <c r="TQT561" s="3"/>
      <c r="TQU561" s="578"/>
      <c r="TQV561" s="3"/>
      <c r="TQW561" s="438"/>
      <c r="TQX561" s="3"/>
      <c r="TQY561" s="578"/>
      <c r="TQZ561" s="3"/>
      <c r="TRA561" s="438"/>
      <c r="TRB561" s="3"/>
      <c r="TRC561" s="578"/>
      <c r="TRD561" s="3"/>
      <c r="TRE561" s="438"/>
      <c r="TRF561" s="3"/>
      <c r="TRG561" s="578"/>
      <c r="TRH561" s="3"/>
      <c r="TRI561" s="438"/>
      <c r="TRJ561" s="3"/>
      <c r="TRK561" s="578"/>
      <c r="TRL561" s="3"/>
      <c r="TRM561" s="438"/>
      <c r="TRN561" s="3"/>
      <c r="TRO561" s="578"/>
      <c r="TRP561" s="3"/>
      <c r="TRQ561" s="438"/>
      <c r="TRR561" s="3"/>
      <c r="TRS561" s="578"/>
      <c r="TRT561" s="3"/>
      <c r="TRU561" s="438"/>
      <c r="TRV561" s="3"/>
      <c r="TRW561" s="578"/>
      <c r="TRX561" s="3"/>
      <c r="TRY561" s="438"/>
      <c r="TRZ561" s="3"/>
      <c r="TSA561" s="578"/>
      <c r="TSB561" s="3"/>
      <c r="TSC561" s="438"/>
      <c r="TSD561" s="3"/>
      <c r="TSE561" s="578"/>
      <c r="TSF561" s="3"/>
      <c r="TSG561" s="438"/>
      <c r="TSH561" s="3"/>
      <c r="TSI561" s="578"/>
      <c r="TSJ561" s="3"/>
      <c r="TSK561" s="438"/>
      <c r="TSL561" s="3"/>
      <c r="TSM561" s="578"/>
      <c r="TSN561" s="3"/>
      <c r="TSO561" s="438"/>
      <c r="TSP561" s="3"/>
      <c r="TSQ561" s="578"/>
      <c r="TSR561" s="3"/>
      <c r="TSS561" s="438"/>
      <c r="TST561" s="3"/>
      <c r="TSU561" s="578"/>
      <c r="TSV561" s="3"/>
      <c r="TSW561" s="438"/>
      <c r="TSX561" s="3"/>
      <c r="TSY561" s="578"/>
      <c r="TSZ561" s="3"/>
      <c r="TTA561" s="438"/>
      <c r="TTB561" s="3"/>
      <c r="TTC561" s="578"/>
      <c r="TTD561" s="3"/>
      <c r="TTE561" s="438"/>
      <c r="TTF561" s="3"/>
      <c r="TTG561" s="578"/>
      <c r="TTH561" s="3"/>
      <c r="TTI561" s="438"/>
      <c r="TTJ561" s="3"/>
      <c r="TTK561" s="578"/>
      <c r="TTL561" s="3"/>
      <c r="TTM561" s="438"/>
      <c r="TTN561" s="3"/>
      <c r="TTO561" s="578"/>
      <c r="TTP561" s="3"/>
      <c r="TTQ561" s="438"/>
      <c r="TTR561" s="3"/>
      <c r="TTS561" s="578"/>
      <c r="TTT561" s="3"/>
      <c r="TTU561" s="438"/>
      <c r="TTV561" s="3"/>
      <c r="TTW561" s="578"/>
      <c r="TTX561" s="3"/>
      <c r="TTY561" s="438"/>
      <c r="TTZ561" s="3"/>
      <c r="TUA561" s="578"/>
      <c r="TUB561" s="3"/>
      <c r="TUC561" s="438"/>
      <c r="TUD561" s="3"/>
      <c r="TUE561" s="578"/>
      <c r="TUF561" s="3"/>
      <c r="TUG561" s="438"/>
      <c r="TUH561" s="3"/>
      <c r="TUI561" s="578"/>
      <c r="TUJ561" s="3"/>
      <c r="TUK561" s="438"/>
      <c r="TUL561" s="3"/>
      <c r="TUM561" s="578"/>
      <c r="TUN561" s="3"/>
      <c r="TUO561" s="438"/>
      <c r="TUP561" s="3"/>
      <c r="TUQ561" s="578"/>
      <c r="TUR561" s="3"/>
      <c r="TUS561" s="438"/>
      <c r="TUT561" s="3"/>
      <c r="TUU561" s="578"/>
      <c r="TUV561" s="3"/>
      <c r="TUW561" s="438"/>
      <c r="TUX561" s="3"/>
      <c r="TUY561" s="578"/>
      <c r="TUZ561" s="3"/>
      <c r="TVA561" s="438"/>
      <c r="TVB561" s="3"/>
      <c r="TVC561" s="578"/>
      <c r="TVD561" s="3"/>
      <c r="TVE561" s="438"/>
      <c r="TVF561" s="3"/>
      <c r="TVG561" s="578"/>
      <c r="TVH561" s="3"/>
      <c r="TVI561" s="438"/>
      <c r="TVJ561" s="3"/>
      <c r="TVK561" s="578"/>
      <c r="TVL561" s="3"/>
      <c r="TVM561" s="438"/>
      <c r="TVN561" s="3"/>
      <c r="TVO561" s="578"/>
      <c r="TVP561" s="3"/>
      <c r="TVQ561" s="438"/>
      <c r="TVR561" s="3"/>
      <c r="TVS561" s="578"/>
      <c r="TVT561" s="3"/>
      <c r="TVU561" s="438"/>
      <c r="TVV561" s="3"/>
      <c r="TVW561" s="578"/>
      <c r="TVX561" s="3"/>
      <c r="TVY561" s="438"/>
      <c r="TVZ561" s="3"/>
      <c r="TWA561" s="578"/>
      <c r="TWB561" s="3"/>
      <c r="TWC561" s="438"/>
      <c r="TWD561" s="3"/>
      <c r="TWE561" s="578"/>
      <c r="TWF561" s="3"/>
      <c r="TWG561" s="438"/>
      <c r="TWH561" s="3"/>
      <c r="TWI561" s="578"/>
      <c r="TWJ561" s="3"/>
      <c r="TWK561" s="438"/>
      <c r="TWL561" s="3"/>
      <c r="TWM561" s="578"/>
      <c r="TWN561" s="3"/>
      <c r="TWO561" s="438"/>
      <c r="TWP561" s="3"/>
      <c r="TWQ561" s="578"/>
      <c r="TWR561" s="3"/>
      <c r="TWS561" s="438"/>
      <c r="TWT561" s="3"/>
      <c r="TWU561" s="578"/>
      <c r="TWV561" s="3"/>
      <c r="TWW561" s="438"/>
      <c r="TWX561" s="3"/>
      <c r="TWY561" s="578"/>
      <c r="TWZ561" s="3"/>
      <c r="TXA561" s="438"/>
      <c r="TXB561" s="3"/>
      <c r="TXC561" s="578"/>
      <c r="TXD561" s="3"/>
      <c r="TXE561" s="438"/>
      <c r="TXF561" s="3"/>
      <c r="TXG561" s="578"/>
      <c r="TXH561" s="3"/>
      <c r="TXI561" s="438"/>
      <c r="TXJ561" s="3"/>
      <c r="TXK561" s="578"/>
      <c r="TXL561" s="3"/>
      <c r="TXM561" s="438"/>
      <c r="TXN561" s="3"/>
      <c r="TXO561" s="578"/>
      <c r="TXP561" s="3"/>
      <c r="TXQ561" s="438"/>
      <c r="TXR561" s="3"/>
      <c r="TXS561" s="578"/>
      <c r="TXT561" s="3"/>
      <c r="TXU561" s="438"/>
      <c r="TXV561" s="3"/>
      <c r="TXW561" s="578"/>
      <c r="TXX561" s="3"/>
      <c r="TXY561" s="438"/>
      <c r="TXZ561" s="3"/>
      <c r="TYA561" s="578"/>
      <c r="TYB561" s="3"/>
      <c r="TYC561" s="438"/>
      <c r="TYD561" s="3"/>
      <c r="TYE561" s="578"/>
      <c r="TYF561" s="3"/>
      <c r="TYG561" s="438"/>
      <c r="TYH561" s="3"/>
      <c r="TYI561" s="578"/>
      <c r="TYJ561" s="3"/>
      <c r="TYK561" s="438"/>
      <c r="TYL561" s="3"/>
      <c r="TYM561" s="578"/>
      <c r="TYN561" s="3"/>
      <c r="TYO561" s="438"/>
      <c r="TYP561" s="3"/>
      <c r="TYQ561" s="578"/>
      <c r="TYR561" s="3"/>
      <c r="TYS561" s="438"/>
      <c r="TYT561" s="3"/>
      <c r="TYU561" s="578"/>
      <c r="TYV561" s="3"/>
      <c r="TYW561" s="438"/>
      <c r="TYX561" s="3"/>
      <c r="TYY561" s="578"/>
      <c r="TYZ561" s="3"/>
      <c r="TZA561" s="438"/>
      <c r="TZB561" s="3"/>
      <c r="TZC561" s="578"/>
      <c r="TZD561" s="3"/>
      <c r="TZE561" s="438"/>
      <c r="TZF561" s="3"/>
      <c r="TZG561" s="578"/>
      <c r="TZH561" s="3"/>
      <c r="TZI561" s="438"/>
      <c r="TZJ561" s="3"/>
      <c r="TZK561" s="578"/>
      <c r="TZL561" s="3"/>
      <c r="TZM561" s="438"/>
      <c r="TZN561" s="3"/>
      <c r="TZO561" s="578"/>
      <c r="TZP561" s="3"/>
      <c r="TZQ561" s="438"/>
      <c r="TZR561" s="3"/>
      <c r="TZS561" s="578"/>
      <c r="TZT561" s="3"/>
      <c r="TZU561" s="438"/>
      <c r="TZV561" s="3"/>
      <c r="TZW561" s="578"/>
      <c r="TZX561" s="3"/>
      <c r="TZY561" s="438"/>
      <c r="TZZ561" s="3"/>
      <c r="UAA561" s="578"/>
      <c r="UAB561" s="3"/>
      <c r="UAC561" s="438"/>
      <c r="UAD561" s="3"/>
      <c r="UAE561" s="578"/>
      <c r="UAF561" s="3"/>
      <c r="UAG561" s="438"/>
      <c r="UAH561" s="3"/>
      <c r="UAI561" s="578"/>
      <c r="UAJ561" s="3"/>
      <c r="UAK561" s="438"/>
      <c r="UAL561" s="3"/>
      <c r="UAM561" s="578"/>
      <c r="UAN561" s="3"/>
      <c r="UAO561" s="438"/>
      <c r="UAP561" s="3"/>
      <c r="UAQ561" s="578"/>
      <c r="UAR561" s="3"/>
      <c r="UAS561" s="438"/>
      <c r="UAT561" s="3"/>
      <c r="UAU561" s="578"/>
      <c r="UAV561" s="3"/>
      <c r="UAW561" s="438"/>
      <c r="UAX561" s="3"/>
      <c r="UAY561" s="578"/>
      <c r="UAZ561" s="3"/>
      <c r="UBA561" s="438"/>
      <c r="UBB561" s="3"/>
      <c r="UBC561" s="578"/>
      <c r="UBD561" s="3"/>
      <c r="UBE561" s="438"/>
      <c r="UBF561" s="3"/>
      <c r="UBG561" s="578"/>
      <c r="UBH561" s="3"/>
      <c r="UBI561" s="438"/>
      <c r="UBJ561" s="3"/>
      <c r="UBK561" s="578"/>
      <c r="UBL561" s="3"/>
      <c r="UBM561" s="438"/>
      <c r="UBN561" s="3"/>
      <c r="UBO561" s="578"/>
      <c r="UBP561" s="3"/>
      <c r="UBQ561" s="438"/>
      <c r="UBR561" s="3"/>
      <c r="UBS561" s="578"/>
      <c r="UBT561" s="3"/>
      <c r="UBU561" s="438"/>
      <c r="UBV561" s="3"/>
      <c r="UBW561" s="578"/>
      <c r="UBX561" s="3"/>
      <c r="UBY561" s="438"/>
      <c r="UBZ561" s="3"/>
      <c r="UCA561" s="578"/>
      <c r="UCB561" s="3"/>
      <c r="UCC561" s="438"/>
      <c r="UCD561" s="3"/>
      <c r="UCE561" s="578"/>
      <c r="UCF561" s="3"/>
      <c r="UCG561" s="438"/>
      <c r="UCH561" s="3"/>
      <c r="UCI561" s="578"/>
      <c r="UCJ561" s="3"/>
      <c r="UCK561" s="438"/>
      <c r="UCL561" s="3"/>
      <c r="UCM561" s="578"/>
      <c r="UCN561" s="3"/>
      <c r="UCO561" s="438"/>
      <c r="UCP561" s="3"/>
      <c r="UCQ561" s="578"/>
      <c r="UCR561" s="3"/>
      <c r="UCS561" s="438"/>
      <c r="UCT561" s="3"/>
      <c r="UCU561" s="578"/>
      <c r="UCV561" s="3"/>
      <c r="UCW561" s="438"/>
      <c r="UCX561" s="3"/>
      <c r="UCY561" s="578"/>
      <c r="UCZ561" s="3"/>
      <c r="UDA561" s="438"/>
      <c r="UDB561" s="3"/>
      <c r="UDC561" s="578"/>
      <c r="UDD561" s="3"/>
      <c r="UDE561" s="438"/>
      <c r="UDF561" s="3"/>
      <c r="UDG561" s="578"/>
      <c r="UDH561" s="3"/>
      <c r="UDI561" s="438"/>
      <c r="UDJ561" s="3"/>
      <c r="UDK561" s="578"/>
      <c r="UDL561" s="3"/>
      <c r="UDM561" s="438"/>
      <c r="UDN561" s="3"/>
      <c r="UDO561" s="578"/>
      <c r="UDP561" s="3"/>
      <c r="UDQ561" s="438"/>
      <c r="UDR561" s="3"/>
      <c r="UDS561" s="578"/>
      <c r="UDT561" s="3"/>
      <c r="UDU561" s="438"/>
      <c r="UDV561" s="3"/>
      <c r="UDW561" s="578"/>
      <c r="UDX561" s="3"/>
      <c r="UDY561" s="438"/>
      <c r="UDZ561" s="3"/>
      <c r="UEA561" s="578"/>
      <c r="UEB561" s="3"/>
      <c r="UEC561" s="438"/>
      <c r="UED561" s="3"/>
      <c r="UEE561" s="578"/>
      <c r="UEF561" s="3"/>
      <c r="UEG561" s="438"/>
      <c r="UEH561" s="3"/>
      <c r="UEI561" s="578"/>
      <c r="UEJ561" s="3"/>
      <c r="UEK561" s="438"/>
      <c r="UEL561" s="3"/>
      <c r="UEM561" s="578"/>
      <c r="UEN561" s="3"/>
      <c r="UEO561" s="438"/>
      <c r="UEP561" s="3"/>
      <c r="UEQ561" s="578"/>
      <c r="UER561" s="3"/>
      <c r="UES561" s="438"/>
      <c r="UET561" s="3"/>
      <c r="UEU561" s="578"/>
      <c r="UEV561" s="3"/>
      <c r="UEW561" s="438"/>
      <c r="UEX561" s="3"/>
      <c r="UEY561" s="578"/>
      <c r="UEZ561" s="3"/>
      <c r="UFA561" s="438"/>
      <c r="UFB561" s="3"/>
      <c r="UFC561" s="578"/>
      <c r="UFD561" s="3"/>
      <c r="UFE561" s="438"/>
      <c r="UFF561" s="3"/>
      <c r="UFG561" s="578"/>
      <c r="UFH561" s="3"/>
      <c r="UFI561" s="438"/>
      <c r="UFJ561" s="3"/>
      <c r="UFK561" s="578"/>
      <c r="UFL561" s="3"/>
      <c r="UFM561" s="438"/>
      <c r="UFN561" s="3"/>
      <c r="UFO561" s="578"/>
      <c r="UFP561" s="3"/>
      <c r="UFQ561" s="438"/>
      <c r="UFR561" s="3"/>
      <c r="UFS561" s="578"/>
      <c r="UFT561" s="3"/>
      <c r="UFU561" s="438"/>
      <c r="UFV561" s="3"/>
      <c r="UFW561" s="578"/>
      <c r="UFX561" s="3"/>
      <c r="UFY561" s="438"/>
      <c r="UFZ561" s="3"/>
      <c r="UGA561" s="578"/>
      <c r="UGB561" s="3"/>
      <c r="UGC561" s="438"/>
      <c r="UGD561" s="3"/>
      <c r="UGE561" s="578"/>
      <c r="UGF561" s="3"/>
      <c r="UGG561" s="438"/>
      <c r="UGH561" s="3"/>
      <c r="UGI561" s="578"/>
      <c r="UGJ561" s="3"/>
      <c r="UGK561" s="438"/>
      <c r="UGL561" s="3"/>
      <c r="UGM561" s="578"/>
      <c r="UGN561" s="3"/>
      <c r="UGO561" s="438"/>
      <c r="UGP561" s="3"/>
      <c r="UGQ561" s="578"/>
      <c r="UGR561" s="3"/>
      <c r="UGS561" s="438"/>
      <c r="UGT561" s="3"/>
      <c r="UGU561" s="578"/>
      <c r="UGV561" s="3"/>
      <c r="UGW561" s="438"/>
      <c r="UGX561" s="3"/>
      <c r="UGY561" s="578"/>
      <c r="UGZ561" s="3"/>
      <c r="UHA561" s="438"/>
      <c r="UHB561" s="3"/>
      <c r="UHC561" s="578"/>
      <c r="UHD561" s="3"/>
      <c r="UHE561" s="438"/>
      <c r="UHF561" s="3"/>
      <c r="UHG561" s="578"/>
      <c r="UHH561" s="3"/>
      <c r="UHI561" s="438"/>
      <c r="UHJ561" s="3"/>
      <c r="UHK561" s="578"/>
      <c r="UHL561" s="3"/>
      <c r="UHM561" s="438"/>
      <c r="UHN561" s="3"/>
      <c r="UHO561" s="578"/>
      <c r="UHP561" s="3"/>
      <c r="UHQ561" s="438"/>
      <c r="UHR561" s="3"/>
      <c r="UHS561" s="578"/>
      <c r="UHT561" s="3"/>
      <c r="UHU561" s="438"/>
      <c r="UHV561" s="3"/>
      <c r="UHW561" s="578"/>
      <c r="UHX561" s="3"/>
      <c r="UHY561" s="438"/>
      <c r="UHZ561" s="3"/>
      <c r="UIA561" s="578"/>
      <c r="UIB561" s="3"/>
      <c r="UIC561" s="438"/>
      <c r="UID561" s="3"/>
      <c r="UIE561" s="578"/>
      <c r="UIF561" s="3"/>
      <c r="UIG561" s="438"/>
      <c r="UIH561" s="3"/>
      <c r="UII561" s="578"/>
      <c r="UIJ561" s="3"/>
      <c r="UIK561" s="438"/>
      <c r="UIL561" s="3"/>
      <c r="UIM561" s="578"/>
      <c r="UIN561" s="3"/>
      <c r="UIO561" s="438"/>
      <c r="UIP561" s="3"/>
      <c r="UIQ561" s="578"/>
      <c r="UIR561" s="3"/>
      <c r="UIS561" s="438"/>
      <c r="UIT561" s="3"/>
      <c r="UIU561" s="578"/>
      <c r="UIV561" s="3"/>
      <c r="UIW561" s="438"/>
      <c r="UIX561" s="3"/>
      <c r="UIY561" s="578"/>
      <c r="UIZ561" s="3"/>
      <c r="UJA561" s="438"/>
      <c r="UJB561" s="3"/>
      <c r="UJC561" s="578"/>
      <c r="UJD561" s="3"/>
      <c r="UJE561" s="438"/>
      <c r="UJF561" s="3"/>
      <c r="UJG561" s="578"/>
      <c r="UJH561" s="3"/>
      <c r="UJI561" s="438"/>
      <c r="UJJ561" s="3"/>
      <c r="UJK561" s="578"/>
      <c r="UJL561" s="3"/>
      <c r="UJM561" s="438"/>
      <c r="UJN561" s="3"/>
      <c r="UJO561" s="578"/>
      <c r="UJP561" s="3"/>
      <c r="UJQ561" s="438"/>
      <c r="UJR561" s="3"/>
      <c r="UJS561" s="578"/>
      <c r="UJT561" s="3"/>
      <c r="UJU561" s="438"/>
      <c r="UJV561" s="3"/>
      <c r="UJW561" s="578"/>
      <c r="UJX561" s="3"/>
      <c r="UJY561" s="438"/>
      <c r="UJZ561" s="3"/>
      <c r="UKA561" s="578"/>
      <c r="UKB561" s="3"/>
      <c r="UKC561" s="438"/>
      <c r="UKD561" s="3"/>
      <c r="UKE561" s="578"/>
      <c r="UKF561" s="3"/>
      <c r="UKG561" s="438"/>
      <c r="UKH561" s="3"/>
      <c r="UKI561" s="578"/>
      <c r="UKJ561" s="3"/>
      <c r="UKK561" s="438"/>
      <c r="UKL561" s="3"/>
      <c r="UKM561" s="578"/>
      <c r="UKN561" s="3"/>
      <c r="UKO561" s="438"/>
      <c r="UKP561" s="3"/>
      <c r="UKQ561" s="578"/>
      <c r="UKR561" s="3"/>
      <c r="UKS561" s="438"/>
      <c r="UKT561" s="3"/>
      <c r="UKU561" s="578"/>
      <c r="UKV561" s="3"/>
      <c r="UKW561" s="438"/>
      <c r="UKX561" s="3"/>
      <c r="UKY561" s="578"/>
      <c r="UKZ561" s="3"/>
      <c r="ULA561" s="438"/>
      <c r="ULB561" s="3"/>
      <c r="ULC561" s="578"/>
      <c r="ULD561" s="3"/>
      <c r="ULE561" s="438"/>
      <c r="ULF561" s="3"/>
      <c r="ULG561" s="578"/>
      <c r="ULH561" s="3"/>
      <c r="ULI561" s="438"/>
      <c r="ULJ561" s="3"/>
      <c r="ULK561" s="578"/>
      <c r="ULL561" s="3"/>
      <c r="ULM561" s="438"/>
      <c r="ULN561" s="3"/>
      <c r="ULO561" s="578"/>
      <c r="ULP561" s="3"/>
      <c r="ULQ561" s="438"/>
      <c r="ULR561" s="3"/>
      <c r="ULS561" s="578"/>
      <c r="ULT561" s="3"/>
      <c r="ULU561" s="438"/>
      <c r="ULV561" s="3"/>
      <c r="ULW561" s="578"/>
      <c r="ULX561" s="3"/>
      <c r="ULY561" s="438"/>
      <c r="ULZ561" s="3"/>
      <c r="UMA561" s="578"/>
      <c r="UMB561" s="3"/>
      <c r="UMC561" s="438"/>
      <c r="UMD561" s="3"/>
      <c r="UME561" s="578"/>
      <c r="UMF561" s="3"/>
      <c r="UMG561" s="438"/>
      <c r="UMH561" s="3"/>
      <c r="UMI561" s="578"/>
      <c r="UMJ561" s="3"/>
      <c r="UMK561" s="438"/>
      <c r="UML561" s="3"/>
      <c r="UMM561" s="578"/>
      <c r="UMN561" s="3"/>
      <c r="UMO561" s="438"/>
      <c r="UMP561" s="3"/>
      <c r="UMQ561" s="578"/>
      <c r="UMR561" s="3"/>
      <c r="UMS561" s="438"/>
      <c r="UMT561" s="3"/>
      <c r="UMU561" s="578"/>
      <c r="UMV561" s="3"/>
      <c r="UMW561" s="438"/>
      <c r="UMX561" s="3"/>
      <c r="UMY561" s="578"/>
      <c r="UMZ561" s="3"/>
      <c r="UNA561" s="438"/>
      <c r="UNB561" s="3"/>
      <c r="UNC561" s="578"/>
      <c r="UND561" s="3"/>
      <c r="UNE561" s="438"/>
      <c r="UNF561" s="3"/>
      <c r="UNG561" s="578"/>
      <c r="UNH561" s="3"/>
      <c r="UNI561" s="438"/>
      <c r="UNJ561" s="3"/>
      <c r="UNK561" s="578"/>
      <c r="UNL561" s="3"/>
      <c r="UNM561" s="438"/>
      <c r="UNN561" s="3"/>
      <c r="UNO561" s="578"/>
      <c r="UNP561" s="3"/>
      <c r="UNQ561" s="438"/>
      <c r="UNR561" s="3"/>
      <c r="UNS561" s="578"/>
      <c r="UNT561" s="3"/>
      <c r="UNU561" s="438"/>
      <c r="UNV561" s="3"/>
      <c r="UNW561" s="578"/>
      <c r="UNX561" s="3"/>
      <c r="UNY561" s="438"/>
      <c r="UNZ561" s="3"/>
      <c r="UOA561" s="578"/>
      <c r="UOB561" s="3"/>
      <c r="UOC561" s="438"/>
      <c r="UOD561" s="3"/>
      <c r="UOE561" s="578"/>
      <c r="UOF561" s="3"/>
      <c r="UOG561" s="438"/>
      <c r="UOH561" s="3"/>
      <c r="UOI561" s="578"/>
      <c r="UOJ561" s="3"/>
      <c r="UOK561" s="438"/>
      <c r="UOL561" s="3"/>
      <c r="UOM561" s="578"/>
      <c r="UON561" s="3"/>
      <c r="UOO561" s="438"/>
      <c r="UOP561" s="3"/>
      <c r="UOQ561" s="578"/>
      <c r="UOR561" s="3"/>
      <c r="UOS561" s="438"/>
      <c r="UOT561" s="3"/>
      <c r="UOU561" s="578"/>
      <c r="UOV561" s="3"/>
      <c r="UOW561" s="438"/>
      <c r="UOX561" s="3"/>
      <c r="UOY561" s="578"/>
      <c r="UOZ561" s="3"/>
      <c r="UPA561" s="438"/>
      <c r="UPB561" s="3"/>
      <c r="UPC561" s="578"/>
      <c r="UPD561" s="3"/>
      <c r="UPE561" s="438"/>
      <c r="UPF561" s="3"/>
      <c r="UPG561" s="578"/>
      <c r="UPH561" s="3"/>
      <c r="UPI561" s="438"/>
      <c r="UPJ561" s="3"/>
      <c r="UPK561" s="578"/>
      <c r="UPL561" s="3"/>
      <c r="UPM561" s="438"/>
      <c r="UPN561" s="3"/>
      <c r="UPO561" s="578"/>
      <c r="UPP561" s="3"/>
      <c r="UPQ561" s="438"/>
      <c r="UPR561" s="3"/>
      <c r="UPS561" s="578"/>
      <c r="UPT561" s="3"/>
      <c r="UPU561" s="438"/>
      <c r="UPV561" s="3"/>
      <c r="UPW561" s="578"/>
      <c r="UPX561" s="3"/>
      <c r="UPY561" s="438"/>
      <c r="UPZ561" s="3"/>
      <c r="UQA561" s="578"/>
      <c r="UQB561" s="3"/>
      <c r="UQC561" s="438"/>
      <c r="UQD561" s="3"/>
      <c r="UQE561" s="578"/>
      <c r="UQF561" s="3"/>
      <c r="UQG561" s="438"/>
      <c r="UQH561" s="3"/>
      <c r="UQI561" s="578"/>
      <c r="UQJ561" s="3"/>
      <c r="UQK561" s="438"/>
      <c r="UQL561" s="3"/>
      <c r="UQM561" s="578"/>
      <c r="UQN561" s="3"/>
      <c r="UQO561" s="438"/>
      <c r="UQP561" s="3"/>
      <c r="UQQ561" s="578"/>
      <c r="UQR561" s="3"/>
      <c r="UQS561" s="438"/>
      <c r="UQT561" s="3"/>
      <c r="UQU561" s="578"/>
      <c r="UQV561" s="3"/>
      <c r="UQW561" s="438"/>
      <c r="UQX561" s="3"/>
      <c r="UQY561" s="578"/>
      <c r="UQZ561" s="3"/>
      <c r="URA561" s="438"/>
      <c r="URB561" s="3"/>
      <c r="URC561" s="578"/>
      <c r="URD561" s="3"/>
      <c r="URE561" s="438"/>
      <c r="URF561" s="3"/>
      <c r="URG561" s="578"/>
      <c r="URH561" s="3"/>
      <c r="URI561" s="438"/>
      <c r="URJ561" s="3"/>
      <c r="URK561" s="578"/>
      <c r="URL561" s="3"/>
      <c r="URM561" s="438"/>
      <c r="URN561" s="3"/>
      <c r="URO561" s="578"/>
      <c r="URP561" s="3"/>
      <c r="URQ561" s="438"/>
      <c r="URR561" s="3"/>
      <c r="URS561" s="578"/>
      <c r="URT561" s="3"/>
      <c r="URU561" s="438"/>
      <c r="URV561" s="3"/>
      <c r="URW561" s="578"/>
      <c r="URX561" s="3"/>
      <c r="URY561" s="438"/>
      <c r="URZ561" s="3"/>
      <c r="USA561" s="578"/>
      <c r="USB561" s="3"/>
      <c r="USC561" s="438"/>
      <c r="USD561" s="3"/>
      <c r="USE561" s="578"/>
      <c r="USF561" s="3"/>
      <c r="USG561" s="438"/>
      <c r="USH561" s="3"/>
      <c r="USI561" s="578"/>
      <c r="USJ561" s="3"/>
      <c r="USK561" s="438"/>
      <c r="USL561" s="3"/>
      <c r="USM561" s="578"/>
      <c r="USN561" s="3"/>
      <c r="USO561" s="438"/>
      <c r="USP561" s="3"/>
      <c r="USQ561" s="578"/>
      <c r="USR561" s="3"/>
      <c r="USS561" s="438"/>
      <c r="UST561" s="3"/>
      <c r="USU561" s="578"/>
      <c r="USV561" s="3"/>
      <c r="USW561" s="438"/>
      <c r="USX561" s="3"/>
      <c r="USY561" s="578"/>
      <c r="USZ561" s="3"/>
      <c r="UTA561" s="438"/>
      <c r="UTB561" s="3"/>
      <c r="UTC561" s="578"/>
      <c r="UTD561" s="3"/>
      <c r="UTE561" s="438"/>
      <c r="UTF561" s="3"/>
      <c r="UTG561" s="578"/>
      <c r="UTH561" s="3"/>
      <c r="UTI561" s="438"/>
      <c r="UTJ561" s="3"/>
      <c r="UTK561" s="578"/>
      <c r="UTL561" s="3"/>
      <c r="UTM561" s="438"/>
      <c r="UTN561" s="3"/>
      <c r="UTO561" s="578"/>
      <c r="UTP561" s="3"/>
      <c r="UTQ561" s="438"/>
      <c r="UTR561" s="3"/>
      <c r="UTS561" s="578"/>
      <c r="UTT561" s="3"/>
      <c r="UTU561" s="438"/>
      <c r="UTV561" s="3"/>
      <c r="UTW561" s="578"/>
      <c r="UTX561" s="3"/>
      <c r="UTY561" s="438"/>
      <c r="UTZ561" s="3"/>
      <c r="UUA561" s="578"/>
      <c r="UUB561" s="3"/>
      <c r="UUC561" s="438"/>
      <c r="UUD561" s="3"/>
      <c r="UUE561" s="578"/>
      <c r="UUF561" s="3"/>
      <c r="UUG561" s="438"/>
      <c r="UUH561" s="3"/>
      <c r="UUI561" s="578"/>
      <c r="UUJ561" s="3"/>
      <c r="UUK561" s="438"/>
      <c r="UUL561" s="3"/>
      <c r="UUM561" s="578"/>
      <c r="UUN561" s="3"/>
      <c r="UUO561" s="438"/>
      <c r="UUP561" s="3"/>
      <c r="UUQ561" s="578"/>
      <c r="UUR561" s="3"/>
      <c r="UUS561" s="438"/>
      <c r="UUT561" s="3"/>
      <c r="UUU561" s="578"/>
      <c r="UUV561" s="3"/>
      <c r="UUW561" s="438"/>
      <c r="UUX561" s="3"/>
      <c r="UUY561" s="578"/>
      <c r="UUZ561" s="3"/>
      <c r="UVA561" s="438"/>
      <c r="UVB561" s="3"/>
      <c r="UVC561" s="578"/>
      <c r="UVD561" s="3"/>
      <c r="UVE561" s="438"/>
      <c r="UVF561" s="3"/>
      <c r="UVG561" s="578"/>
      <c r="UVH561" s="3"/>
      <c r="UVI561" s="438"/>
      <c r="UVJ561" s="3"/>
      <c r="UVK561" s="578"/>
      <c r="UVL561" s="3"/>
      <c r="UVM561" s="438"/>
      <c r="UVN561" s="3"/>
      <c r="UVO561" s="578"/>
      <c r="UVP561" s="3"/>
      <c r="UVQ561" s="438"/>
      <c r="UVR561" s="3"/>
      <c r="UVS561" s="578"/>
      <c r="UVT561" s="3"/>
      <c r="UVU561" s="438"/>
      <c r="UVV561" s="3"/>
      <c r="UVW561" s="578"/>
      <c r="UVX561" s="3"/>
      <c r="UVY561" s="438"/>
      <c r="UVZ561" s="3"/>
      <c r="UWA561" s="578"/>
      <c r="UWB561" s="3"/>
      <c r="UWC561" s="438"/>
      <c r="UWD561" s="3"/>
      <c r="UWE561" s="578"/>
      <c r="UWF561" s="3"/>
      <c r="UWG561" s="438"/>
      <c r="UWH561" s="3"/>
      <c r="UWI561" s="578"/>
      <c r="UWJ561" s="3"/>
      <c r="UWK561" s="438"/>
      <c r="UWL561" s="3"/>
      <c r="UWM561" s="578"/>
      <c r="UWN561" s="3"/>
      <c r="UWO561" s="438"/>
      <c r="UWP561" s="3"/>
      <c r="UWQ561" s="578"/>
      <c r="UWR561" s="3"/>
      <c r="UWS561" s="438"/>
      <c r="UWT561" s="3"/>
      <c r="UWU561" s="578"/>
      <c r="UWV561" s="3"/>
      <c r="UWW561" s="438"/>
      <c r="UWX561" s="3"/>
      <c r="UWY561" s="578"/>
      <c r="UWZ561" s="3"/>
      <c r="UXA561" s="438"/>
      <c r="UXB561" s="3"/>
      <c r="UXC561" s="578"/>
      <c r="UXD561" s="3"/>
      <c r="UXE561" s="438"/>
      <c r="UXF561" s="3"/>
      <c r="UXG561" s="578"/>
      <c r="UXH561" s="3"/>
      <c r="UXI561" s="438"/>
      <c r="UXJ561" s="3"/>
      <c r="UXK561" s="578"/>
      <c r="UXL561" s="3"/>
      <c r="UXM561" s="438"/>
      <c r="UXN561" s="3"/>
      <c r="UXO561" s="578"/>
      <c r="UXP561" s="3"/>
      <c r="UXQ561" s="438"/>
      <c r="UXR561" s="3"/>
      <c r="UXS561" s="578"/>
      <c r="UXT561" s="3"/>
      <c r="UXU561" s="438"/>
      <c r="UXV561" s="3"/>
      <c r="UXW561" s="578"/>
      <c r="UXX561" s="3"/>
      <c r="UXY561" s="438"/>
      <c r="UXZ561" s="3"/>
      <c r="UYA561" s="578"/>
      <c r="UYB561" s="3"/>
      <c r="UYC561" s="438"/>
      <c r="UYD561" s="3"/>
      <c r="UYE561" s="578"/>
      <c r="UYF561" s="3"/>
      <c r="UYG561" s="438"/>
      <c r="UYH561" s="3"/>
      <c r="UYI561" s="578"/>
      <c r="UYJ561" s="3"/>
      <c r="UYK561" s="438"/>
      <c r="UYL561" s="3"/>
      <c r="UYM561" s="578"/>
      <c r="UYN561" s="3"/>
      <c r="UYO561" s="438"/>
      <c r="UYP561" s="3"/>
      <c r="UYQ561" s="578"/>
      <c r="UYR561" s="3"/>
      <c r="UYS561" s="438"/>
      <c r="UYT561" s="3"/>
      <c r="UYU561" s="578"/>
      <c r="UYV561" s="3"/>
      <c r="UYW561" s="438"/>
      <c r="UYX561" s="3"/>
      <c r="UYY561" s="578"/>
      <c r="UYZ561" s="3"/>
      <c r="UZA561" s="438"/>
      <c r="UZB561" s="3"/>
      <c r="UZC561" s="578"/>
      <c r="UZD561" s="3"/>
      <c r="UZE561" s="438"/>
      <c r="UZF561" s="3"/>
      <c r="UZG561" s="578"/>
      <c r="UZH561" s="3"/>
      <c r="UZI561" s="438"/>
      <c r="UZJ561" s="3"/>
      <c r="UZK561" s="578"/>
      <c r="UZL561" s="3"/>
      <c r="UZM561" s="438"/>
      <c r="UZN561" s="3"/>
      <c r="UZO561" s="578"/>
      <c r="UZP561" s="3"/>
      <c r="UZQ561" s="438"/>
      <c r="UZR561" s="3"/>
      <c r="UZS561" s="578"/>
      <c r="UZT561" s="3"/>
      <c r="UZU561" s="438"/>
      <c r="UZV561" s="3"/>
      <c r="UZW561" s="578"/>
      <c r="UZX561" s="3"/>
      <c r="UZY561" s="438"/>
      <c r="UZZ561" s="3"/>
      <c r="VAA561" s="578"/>
      <c r="VAB561" s="3"/>
      <c r="VAC561" s="438"/>
      <c r="VAD561" s="3"/>
      <c r="VAE561" s="578"/>
      <c r="VAF561" s="3"/>
      <c r="VAG561" s="438"/>
      <c r="VAH561" s="3"/>
      <c r="VAI561" s="578"/>
      <c r="VAJ561" s="3"/>
      <c r="VAK561" s="438"/>
      <c r="VAL561" s="3"/>
      <c r="VAM561" s="578"/>
      <c r="VAN561" s="3"/>
      <c r="VAO561" s="438"/>
      <c r="VAP561" s="3"/>
      <c r="VAQ561" s="578"/>
      <c r="VAR561" s="3"/>
      <c r="VAS561" s="438"/>
      <c r="VAT561" s="3"/>
      <c r="VAU561" s="578"/>
      <c r="VAV561" s="3"/>
      <c r="VAW561" s="438"/>
      <c r="VAX561" s="3"/>
      <c r="VAY561" s="578"/>
      <c r="VAZ561" s="3"/>
      <c r="VBA561" s="438"/>
      <c r="VBB561" s="3"/>
      <c r="VBC561" s="578"/>
      <c r="VBD561" s="3"/>
      <c r="VBE561" s="438"/>
      <c r="VBF561" s="3"/>
      <c r="VBG561" s="578"/>
      <c r="VBH561" s="3"/>
      <c r="VBI561" s="438"/>
      <c r="VBJ561" s="3"/>
      <c r="VBK561" s="578"/>
      <c r="VBL561" s="3"/>
      <c r="VBM561" s="438"/>
      <c r="VBN561" s="3"/>
      <c r="VBO561" s="578"/>
      <c r="VBP561" s="3"/>
      <c r="VBQ561" s="438"/>
      <c r="VBR561" s="3"/>
      <c r="VBS561" s="578"/>
      <c r="VBT561" s="3"/>
      <c r="VBU561" s="438"/>
      <c r="VBV561" s="3"/>
      <c r="VBW561" s="578"/>
      <c r="VBX561" s="3"/>
      <c r="VBY561" s="438"/>
      <c r="VBZ561" s="3"/>
      <c r="VCA561" s="578"/>
      <c r="VCB561" s="3"/>
      <c r="VCC561" s="438"/>
      <c r="VCD561" s="3"/>
      <c r="VCE561" s="578"/>
      <c r="VCF561" s="3"/>
      <c r="VCG561" s="438"/>
      <c r="VCH561" s="3"/>
      <c r="VCI561" s="578"/>
      <c r="VCJ561" s="3"/>
      <c r="VCK561" s="438"/>
      <c r="VCL561" s="3"/>
      <c r="VCM561" s="578"/>
      <c r="VCN561" s="3"/>
      <c r="VCO561" s="438"/>
      <c r="VCP561" s="3"/>
      <c r="VCQ561" s="578"/>
      <c r="VCR561" s="3"/>
      <c r="VCS561" s="438"/>
      <c r="VCT561" s="3"/>
      <c r="VCU561" s="578"/>
      <c r="VCV561" s="3"/>
      <c r="VCW561" s="438"/>
      <c r="VCX561" s="3"/>
      <c r="VCY561" s="578"/>
      <c r="VCZ561" s="3"/>
      <c r="VDA561" s="438"/>
      <c r="VDB561" s="3"/>
      <c r="VDC561" s="578"/>
      <c r="VDD561" s="3"/>
      <c r="VDE561" s="438"/>
      <c r="VDF561" s="3"/>
      <c r="VDG561" s="578"/>
      <c r="VDH561" s="3"/>
      <c r="VDI561" s="438"/>
      <c r="VDJ561" s="3"/>
      <c r="VDK561" s="578"/>
      <c r="VDL561" s="3"/>
      <c r="VDM561" s="438"/>
      <c r="VDN561" s="3"/>
      <c r="VDO561" s="578"/>
      <c r="VDP561" s="3"/>
      <c r="VDQ561" s="438"/>
      <c r="VDR561" s="3"/>
      <c r="VDS561" s="578"/>
      <c r="VDT561" s="3"/>
      <c r="VDU561" s="438"/>
      <c r="VDV561" s="3"/>
      <c r="VDW561" s="578"/>
      <c r="VDX561" s="3"/>
      <c r="VDY561" s="438"/>
      <c r="VDZ561" s="3"/>
      <c r="VEA561" s="578"/>
      <c r="VEB561" s="3"/>
      <c r="VEC561" s="438"/>
      <c r="VED561" s="3"/>
      <c r="VEE561" s="578"/>
      <c r="VEF561" s="3"/>
      <c r="VEG561" s="438"/>
      <c r="VEH561" s="3"/>
      <c r="VEI561" s="578"/>
      <c r="VEJ561" s="3"/>
      <c r="VEK561" s="438"/>
      <c r="VEL561" s="3"/>
      <c r="VEM561" s="578"/>
      <c r="VEN561" s="3"/>
      <c r="VEO561" s="438"/>
      <c r="VEP561" s="3"/>
      <c r="VEQ561" s="578"/>
      <c r="VER561" s="3"/>
      <c r="VES561" s="438"/>
      <c r="VET561" s="3"/>
      <c r="VEU561" s="578"/>
      <c r="VEV561" s="3"/>
      <c r="VEW561" s="438"/>
      <c r="VEX561" s="3"/>
      <c r="VEY561" s="578"/>
      <c r="VEZ561" s="3"/>
      <c r="VFA561" s="438"/>
      <c r="VFB561" s="3"/>
      <c r="VFC561" s="578"/>
      <c r="VFD561" s="3"/>
      <c r="VFE561" s="438"/>
      <c r="VFF561" s="3"/>
      <c r="VFG561" s="578"/>
      <c r="VFH561" s="3"/>
      <c r="VFI561" s="438"/>
      <c r="VFJ561" s="3"/>
      <c r="VFK561" s="578"/>
      <c r="VFL561" s="3"/>
      <c r="VFM561" s="438"/>
      <c r="VFN561" s="3"/>
      <c r="VFO561" s="578"/>
      <c r="VFP561" s="3"/>
      <c r="VFQ561" s="438"/>
      <c r="VFR561" s="3"/>
      <c r="VFS561" s="578"/>
      <c r="VFT561" s="3"/>
      <c r="VFU561" s="438"/>
      <c r="VFV561" s="3"/>
      <c r="VFW561" s="578"/>
      <c r="VFX561" s="3"/>
      <c r="VFY561" s="438"/>
      <c r="VFZ561" s="3"/>
      <c r="VGA561" s="578"/>
      <c r="VGB561" s="3"/>
      <c r="VGC561" s="438"/>
      <c r="VGD561" s="3"/>
      <c r="VGE561" s="578"/>
      <c r="VGF561" s="3"/>
      <c r="VGG561" s="438"/>
      <c r="VGH561" s="3"/>
      <c r="VGI561" s="578"/>
      <c r="VGJ561" s="3"/>
      <c r="VGK561" s="438"/>
      <c r="VGL561" s="3"/>
      <c r="VGM561" s="578"/>
      <c r="VGN561" s="3"/>
      <c r="VGO561" s="438"/>
      <c r="VGP561" s="3"/>
      <c r="VGQ561" s="578"/>
      <c r="VGR561" s="3"/>
      <c r="VGS561" s="438"/>
      <c r="VGT561" s="3"/>
      <c r="VGU561" s="578"/>
      <c r="VGV561" s="3"/>
      <c r="VGW561" s="438"/>
      <c r="VGX561" s="3"/>
      <c r="VGY561" s="578"/>
      <c r="VGZ561" s="3"/>
      <c r="VHA561" s="438"/>
      <c r="VHB561" s="3"/>
      <c r="VHC561" s="578"/>
      <c r="VHD561" s="3"/>
      <c r="VHE561" s="438"/>
      <c r="VHF561" s="3"/>
      <c r="VHG561" s="578"/>
      <c r="VHH561" s="3"/>
      <c r="VHI561" s="438"/>
      <c r="VHJ561" s="3"/>
      <c r="VHK561" s="578"/>
      <c r="VHL561" s="3"/>
      <c r="VHM561" s="438"/>
      <c r="VHN561" s="3"/>
      <c r="VHO561" s="578"/>
      <c r="VHP561" s="3"/>
      <c r="VHQ561" s="438"/>
      <c r="VHR561" s="3"/>
      <c r="VHS561" s="578"/>
      <c r="VHT561" s="3"/>
      <c r="VHU561" s="438"/>
      <c r="VHV561" s="3"/>
      <c r="VHW561" s="578"/>
      <c r="VHX561" s="3"/>
      <c r="VHY561" s="438"/>
      <c r="VHZ561" s="3"/>
      <c r="VIA561" s="578"/>
      <c r="VIB561" s="3"/>
      <c r="VIC561" s="438"/>
      <c r="VID561" s="3"/>
      <c r="VIE561" s="578"/>
      <c r="VIF561" s="3"/>
      <c r="VIG561" s="438"/>
      <c r="VIH561" s="3"/>
      <c r="VII561" s="578"/>
      <c r="VIJ561" s="3"/>
      <c r="VIK561" s="438"/>
      <c r="VIL561" s="3"/>
      <c r="VIM561" s="578"/>
      <c r="VIN561" s="3"/>
      <c r="VIO561" s="438"/>
      <c r="VIP561" s="3"/>
      <c r="VIQ561" s="578"/>
      <c r="VIR561" s="3"/>
      <c r="VIS561" s="438"/>
      <c r="VIT561" s="3"/>
      <c r="VIU561" s="578"/>
      <c r="VIV561" s="3"/>
      <c r="VIW561" s="438"/>
      <c r="VIX561" s="3"/>
      <c r="VIY561" s="578"/>
      <c r="VIZ561" s="3"/>
      <c r="VJA561" s="438"/>
      <c r="VJB561" s="3"/>
      <c r="VJC561" s="578"/>
      <c r="VJD561" s="3"/>
      <c r="VJE561" s="438"/>
      <c r="VJF561" s="3"/>
      <c r="VJG561" s="578"/>
      <c r="VJH561" s="3"/>
      <c r="VJI561" s="438"/>
      <c r="VJJ561" s="3"/>
      <c r="VJK561" s="578"/>
      <c r="VJL561" s="3"/>
      <c r="VJM561" s="438"/>
      <c r="VJN561" s="3"/>
      <c r="VJO561" s="578"/>
      <c r="VJP561" s="3"/>
      <c r="VJQ561" s="438"/>
      <c r="VJR561" s="3"/>
      <c r="VJS561" s="578"/>
      <c r="VJT561" s="3"/>
      <c r="VJU561" s="438"/>
      <c r="VJV561" s="3"/>
      <c r="VJW561" s="578"/>
      <c r="VJX561" s="3"/>
      <c r="VJY561" s="438"/>
      <c r="VJZ561" s="3"/>
      <c r="VKA561" s="578"/>
      <c r="VKB561" s="3"/>
      <c r="VKC561" s="438"/>
      <c r="VKD561" s="3"/>
      <c r="VKE561" s="578"/>
      <c r="VKF561" s="3"/>
      <c r="VKG561" s="438"/>
      <c r="VKH561" s="3"/>
      <c r="VKI561" s="578"/>
      <c r="VKJ561" s="3"/>
      <c r="VKK561" s="438"/>
      <c r="VKL561" s="3"/>
      <c r="VKM561" s="578"/>
      <c r="VKN561" s="3"/>
      <c r="VKO561" s="438"/>
      <c r="VKP561" s="3"/>
      <c r="VKQ561" s="578"/>
      <c r="VKR561" s="3"/>
      <c r="VKS561" s="438"/>
      <c r="VKT561" s="3"/>
      <c r="VKU561" s="578"/>
      <c r="VKV561" s="3"/>
      <c r="VKW561" s="438"/>
      <c r="VKX561" s="3"/>
      <c r="VKY561" s="578"/>
      <c r="VKZ561" s="3"/>
      <c r="VLA561" s="438"/>
      <c r="VLB561" s="3"/>
      <c r="VLC561" s="578"/>
      <c r="VLD561" s="3"/>
      <c r="VLE561" s="438"/>
      <c r="VLF561" s="3"/>
      <c r="VLG561" s="578"/>
      <c r="VLH561" s="3"/>
      <c r="VLI561" s="438"/>
      <c r="VLJ561" s="3"/>
      <c r="VLK561" s="578"/>
      <c r="VLL561" s="3"/>
      <c r="VLM561" s="438"/>
      <c r="VLN561" s="3"/>
      <c r="VLO561" s="578"/>
      <c r="VLP561" s="3"/>
      <c r="VLQ561" s="438"/>
      <c r="VLR561" s="3"/>
      <c r="VLS561" s="578"/>
      <c r="VLT561" s="3"/>
      <c r="VLU561" s="438"/>
      <c r="VLV561" s="3"/>
      <c r="VLW561" s="578"/>
      <c r="VLX561" s="3"/>
      <c r="VLY561" s="438"/>
      <c r="VLZ561" s="3"/>
      <c r="VMA561" s="578"/>
      <c r="VMB561" s="3"/>
      <c r="VMC561" s="438"/>
      <c r="VMD561" s="3"/>
      <c r="VME561" s="578"/>
      <c r="VMF561" s="3"/>
      <c r="VMG561" s="438"/>
      <c r="VMH561" s="3"/>
      <c r="VMI561" s="578"/>
      <c r="VMJ561" s="3"/>
      <c r="VMK561" s="438"/>
      <c r="VML561" s="3"/>
      <c r="VMM561" s="578"/>
      <c r="VMN561" s="3"/>
      <c r="VMO561" s="438"/>
      <c r="VMP561" s="3"/>
      <c r="VMQ561" s="578"/>
      <c r="VMR561" s="3"/>
      <c r="VMS561" s="438"/>
      <c r="VMT561" s="3"/>
      <c r="VMU561" s="578"/>
      <c r="VMV561" s="3"/>
      <c r="VMW561" s="438"/>
      <c r="VMX561" s="3"/>
      <c r="VMY561" s="578"/>
      <c r="VMZ561" s="3"/>
      <c r="VNA561" s="438"/>
      <c r="VNB561" s="3"/>
      <c r="VNC561" s="578"/>
      <c r="VND561" s="3"/>
      <c r="VNE561" s="438"/>
      <c r="VNF561" s="3"/>
      <c r="VNG561" s="578"/>
      <c r="VNH561" s="3"/>
      <c r="VNI561" s="438"/>
      <c r="VNJ561" s="3"/>
      <c r="VNK561" s="578"/>
      <c r="VNL561" s="3"/>
      <c r="VNM561" s="438"/>
      <c r="VNN561" s="3"/>
      <c r="VNO561" s="578"/>
      <c r="VNP561" s="3"/>
      <c r="VNQ561" s="438"/>
      <c r="VNR561" s="3"/>
      <c r="VNS561" s="578"/>
      <c r="VNT561" s="3"/>
      <c r="VNU561" s="438"/>
      <c r="VNV561" s="3"/>
      <c r="VNW561" s="578"/>
      <c r="VNX561" s="3"/>
      <c r="VNY561" s="438"/>
      <c r="VNZ561" s="3"/>
      <c r="VOA561" s="578"/>
      <c r="VOB561" s="3"/>
      <c r="VOC561" s="438"/>
      <c r="VOD561" s="3"/>
      <c r="VOE561" s="578"/>
      <c r="VOF561" s="3"/>
      <c r="VOG561" s="438"/>
      <c r="VOH561" s="3"/>
      <c r="VOI561" s="578"/>
      <c r="VOJ561" s="3"/>
      <c r="VOK561" s="438"/>
      <c r="VOL561" s="3"/>
      <c r="VOM561" s="578"/>
      <c r="VON561" s="3"/>
      <c r="VOO561" s="438"/>
      <c r="VOP561" s="3"/>
      <c r="VOQ561" s="578"/>
      <c r="VOR561" s="3"/>
      <c r="VOS561" s="438"/>
      <c r="VOT561" s="3"/>
      <c r="VOU561" s="578"/>
      <c r="VOV561" s="3"/>
      <c r="VOW561" s="438"/>
      <c r="VOX561" s="3"/>
      <c r="VOY561" s="578"/>
      <c r="VOZ561" s="3"/>
      <c r="VPA561" s="438"/>
      <c r="VPB561" s="3"/>
      <c r="VPC561" s="578"/>
      <c r="VPD561" s="3"/>
      <c r="VPE561" s="438"/>
      <c r="VPF561" s="3"/>
      <c r="VPG561" s="578"/>
      <c r="VPH561" s="3"/>
      <c r="VPI561" s="438"/>
      <c r="VPJ561" s="3"/>
      <c r="VPK561" s="578"/>
      <c r="VPL561" s="3"/>
      <c r="VPM561" s="438"/>
      <c r="VPN561" s="3"/>
      <c r="VPO561" s="578"/>
      <c r="VPP561" s="3"/>
      <c r="VPQ561" s="438"/>
      <c r="VPR561" s="3"/>
      <c r="VPS561" s="578"/>
      <c r="VPT561" s="3"/>
      <c r="VPU561" s="438"/>
      <c r="VPV561" s="3"/>
      <c r="VPW561" s="578"/>
      <c r="VPX561" s="3"/>
      <c r="VPY561" s="438"/>
      <c r="VPZ561" s="3"/>
      <c r="VQA561" s="578"/>
      <c r="VQB561" s="3"/>
      <c r="VQC561" s="438"/>
      <c r="VQD561" s="3"/>
      <c r="VQE561" s="578"/>
      <c r="VQF561" s="3"/>
      <c r="VQG561" s="438"/>
      <c r="VQH561" s="3"/>
      <c r="VQI561" s="578"/>
      <c r="VQJ561" s="3"/>
      <c r="VQK561" s="438"/>
      <c r="VQL561" s="3"/>
      <c r="VQM561" s="578"/>
      <c r="VQN561" s="3"/>
      <c r="VQO561" s="438"/>
      <c r="VQP561" s="3"/>
      <c r="VQQ561" s="578"/>
      <c r="VQR561" s="3"/>
      <c r="VQS561" s="438"/>
      <c r="VQT561" s="3"/>
      <c r="VQU561" s="578"/>
      <c r="VQV561" s="3"/>
      <c r="VQW561" s="438"/>
      <c r="VQX561" s="3"/>
      <c r="VQY561" s="578"/>
      <c r="VQZ561" s="3"/>
      <c r="VRA561" s="438"/>
      <c r="VRB561" s="3"/>
      <c r="VRC561" s="578"/>
      <c r="VRD561" s="3"/>
      <c r="VRE561" s="438"/>
      <c r="VRF561" s="3"/>
      <c r="VRG561" s="578"/>
      <c r="VRH561" s="3"/>
      <c r="VRI561" s="438"/>
      <c r="VRJ561" s="3"/>
      <c r="VRK561" s="578"/>
      <c r="VRL561" s="3"/>
      <c r="VRM561" s="438"/>
      <c r="VRN561" s="3"/>
      <c r="VRO561" s="578"/>
      <c r="VRP561" s="3"/>
      <c r="VRQ561" s="438"/>
      <c r="VRR561" s="3"/>
      <c r="VRS561" s="578"/>
      <c r="VRT561" s="3"/>
      <c r="VRU561" s="438"/>
      <c r="VRV561" s="3"/>
      <c r="VRW561" s="578"/>
      <c r="VRX561" s="3"/>
      <c r="VRY561" s="438"/>
      <c r="VRZ561" s="3"/>
      <c r="VSA561" s="578"/>
      <c r="VSB561" s="3"/>
      <c r="VSC561" s="438"/>
      <c r="VSD561" s="3"/>
      <c r="VSE561" s="578"/>
      <c r="VSF561" s="3"/>
      <c r="VSG561" s="438"/>
      <c r="VSH561" s="3"/>
      <c r="VSI561" s="578"/>
      <c r="VSJ561" s="3"/>
      <c r="VSK561" s="438"/>
      <c r="VSL561" s="3"/>
      <c r="VSM561" s="578"/>
      <c r="VSN561" s="3"/>
      <c r="VSO561" s="438"/>
      <c r="VSP561" s="3"/>
      <c r="VSQ561" s="578"/>
      <c r="VSR561" s="3"/>
      <c r="VSS561" s="438"/>
      <c r="VST561" s="3"/>
      <c r="VSU561" s="578"/>
      <c r="VSV561" s="3"/>
      <c r="VSW561" s="438"/>
      <c r="VSX561" s="3"/>
      <c r="VSY561" s="578"/>
      <c r="VSZ561" s="3"/>
      <c r="VTA561" s="438"/>
      <c r="VTB561" s="3"/>
      <c r="VTC561" s="578"/>
      <c r="VTD561" s="3"/>
      <c r="VTE561" s="438"/>
      <c r="VTF561" s="3"/>
      <c r="VTG561" s="578"/>
      <c r="VTH561" s="3"/>
      <c r="VTI561" s="438"/>
      <c r="VTJ561" s="3"/>
      <c r="VTK561" s="578"/>
      <c r="VTL561" s="3"/>
      <c r="VTM561" s="438"/>
      <c r="VTN561" s="3"/>
      <c r="VTO561" s="578"/>
      <c r="VTP561" s="3"/>
      <c r="VTQ561" s="438"/>
      <c r="VTR561" s="3"/>
      <c r="VTS561" s="578"/>
      <c r="VTT561" s="3"/>
      <c r="VTU561" s="438"/>
      <c r="VTV561" s="3"/>
      <c r="VTW561" s="578"/>
      <c r="VTX561" s="3"/>
      <c r="VTY561" s="438"/>
      <c r="VTZ561" s="3"/>
      <c r="VUA561" s="578"/>
      <c r="VUB561" s="3"/>
      <c r="VUC561" s="438"/>
      <c r="VUD561" s="3"/>
      <c r="VUE561" s="578"/>
      <c r="VUF561" s="3"/>
      <c r="VUG561" s="438"/>
      <c r="VUH561" s="3"/>
      <c r="VUI561" s="578"/>
      <c r="VUJ561" s="3"/>
      <c r="VUK561" s="438"/>
      <c r="VUL561" s="3"/>
      <c r="VUM561" s="578"/>
      <c r="VUN561" s="3"/>
      <c r="VUO561" s="438"/>
      <c r="VUP561" s="3"/>
      <c r="VUQ561" s="578"/>
      <c r="VUR561" s="3"/>
      <c r="VUS561" s="438"/>
      <c r="VUT561" s="3"/>
      <c r="VUU561" s="578"/>
      <c r="VUV561" s="3"/>
      <c r="VUW561" s="438"/>
      <c r="VUX561" s="3"/>
      <c r="VUY561" s="578"/>
      <c r="VUZ561" s="3"/>
      <c r="VVA561" s="438"/>
      <c r="VVB561" s="3"/>
      <c r="VVC561" s="578"/>
      <c r="VVD561" s="3"/>
      <c r="VVE561" s="438"/>
      <c r="VVF561" s="3"/>
      <c r="VVG561" s="578"/>
      <c r="VVH561" s="3"/>
      <c r="VVI561" s="438"/>
      <c r="VVJ561" s="3"/>
      <c r="VVK561" s="578"/>
      <c r="VVL561" s="3"/>
      <c r="VVM561" s="438"/>
      <c r="VVN561" s="3"/>
      <c r="VVO561" s="578"/>
      <c r="VVP561" s="3"/>
      <c r="VVQ561" s="438"/>
      <c r="VVR561" s="3"/>
      <c r="VVS561" s="578"/>
      <c r="VVT561" s="3"/>
      <c r="VVU561" s="438"/>
      <c r="VVV561" s="3"/>
      <c r="VVW561" s="578"/>
      <c r="VVX561" s="3"/>
      <c r="VVY561" s="438"/>
      <c r="VVZ561" s="3"/>
      <c r="VWA561" s="578"/>
      <c r="VWB561" s="3"/>
      <c r="VWC561" s="438"/>
      <c r="VWD561" s="3"/>
      <c r="VWE561" s="578"/>
      <c r="VWF561" s="3"/>
      <c r="VWG561" s="438"/>
      <c r="VWH561" s="3"/>
      <c r="VWI561" s="578"/>
      <c r="VWJ561" s="3"/>
      <c r="VWK561" s="438"/>
      <c r="VWL561" s="3"/>
      <c r="VWM561" s="578"/>
      <c r="VWN561" s="3"/>
      <c r="VWO561" s="438"/>
      <c r="VWP561" s="3"/>
      <c r="VWQ561" s="578"/>
      <c r="VWR561" s="3"/>
      <c r="VWS561" s="438"/>
      <c r="VWT561" s="3"/>
      <c r="VWU561" s="578"/>
      <c r="VWV561" s="3"/>
      <c r="VWW561" s="438"/>
      <c r="VWX561" s="3"/>
      <c r="VWY561" s="578"/>
      <c r="VWZ561" s="3"/>
      <c r="VXA561" s="438"/>
      <c r="VXB561" s="3"/>
      <c r="VXC561" s="578"/>
      <c r="VXD561" s="3"/>
      <c r="VXE561" s="438"/>
      <c r="VXF561" s="3"/>
      <c r="VXG561" s="578"/>
      <c r="VXH561" s="3"/>
      <c r="VXI561" s="438"/>
      <c r="VXJ561" s="3"/>
      <c r="VXK561" s="578"/>
      <c r="VXL561" s="3"/>
      <c r="VXM561" s="438"/>
      <c r="VXN561" s="3"/>
      <c r="VXO561" s="578"/>
      <c r="VXP561" s="3"/>
      <c r="VXQ561" s="438"/>
      <c r="VXR561" s="3"/>
      <c r="VXS561" s="578"/>
      <c r="VXT561" s="3"/>
      <c r="VXU561" s="438"/>
      <c r="VXV561" s="3"/>
      <c r="VXW561" s="578"/>
      <c r="VXX561" s="3"/>
      <c r="VXY561" s="438"/>
      <c r="VXZ561" s="3"/>
      <c r="VYA561" s="578"/>
      <c r="VYB561" s="3"/>
      <c r="VYC561" s="438"/>
      <c r="VYD561" s="3"/>
      <c r="VYE561" s="578"/>
      <c r="VYF561" s="3"/>
      <c r="VYG561" s="438"/>
      <c r="VYH561" s="3"/>
      <c r="VYI561" s="578"/>
      <c r="VYJ561" s="3"/>
      <c r="VYK561" s="438"/>
      <c r="VYL561" s="3"/>
      <c r="VYM561" s="578"/>
      <c r="VYN561" s="3"/>
      <c r="VYO561" s="438"/>
      <c r="VYP561" s="3"/>
      <c r="VYQ561" s="578"/>
      <c r="VYR561" s="3"/>
      <c r="VYS561" s="438"/>
      <c r="VYT561" s="3"/>
      <c r="VYU561" s="578"/>
      <c r="VYV561" s="3"/>
      <c r="VYW561" s="438"/>
      <c r="VYX561" s="3"/>
      <c r="VYY561" s="578"/>
      <c r="VYZ561" s="3"/>
      <c r="VZA561" s="438"/>
      <c r="VZB561" s="3"/>
      <c r="VZC561" s="578"/>
      <c r="VZD561" s="3"/>
      <c r="VZE561" s="438"/>
      <c r="VZF561" s="3"/>
      <c r="VZG561" s="578"/>
      <c r="VZH561" s="3"/>
      <c r="VZI561" s="438"/>
      <c r="VZJ561" s="3"/>
      <c r="VZK561" s="578"/>
      <c r="VZL561" s="3"/>
      <c r="VZM561" s="438"/>
      <c r="VZN561" s="3"/>
      <c r="VZO561" s="578"/>
      <c r="VZP561" s="3"/>
      <c r="VZQ561" s="438"/>
      <c r="VZR561" s="3"/>
      <c r="VZS561" s="578"/>
      <c r="VZT561" s="3"/>
      <c r="VZU561" s="438"/>
      <c r="VZV561" s="3"/>
      <c r="VZW561" s="578"/>
      <c r="VZX561" s="3"/>
      <c r="VZY561" s="438"/>
      <c r="VZZ561" s="3"/>
      <c r="WAA561" s="578"/>
      <c r="WAB561" s="3"/>
      <c r="WAC561" s="438"/>
      <c r="WAD561" s="3"/>
      <c r="WAE561" s="578"/>
      <c r="WAF561" s="3"/>
      <c r="WAG561" s="438"/>
      <c r="WAH561" s="3"/>
      <c r="WAI561" s="578"/>
      <c r="WAJ561" s="3"/>
      <c r="WAK561" s="438"/>
      <c r="WAL561" s="3"/>
      <c r="WAM561" s="578"/>
      <c r="WAN561" s="3"/>
      <c r="WAO561" s="438"/>
      <c r="WAP561" s="3"/>
      <c r="WAQ561" s="578"/>
      <c r="WAR561" s="3"/>
      <c r="WAS561" s="438"/>
      <c r="WAT561" s="3"/>
      <c r="WAU561" s="578"/>
      <c r="WAV561" s="3"/>
      <c r="WAW561" s="438"/>
      <c r="WAX561" s="3"/>
      <c r="WAY561" s="578"/>
      <c r="WAZ561" s="3"/>
      <c r="WBA561" s="438"/>
      <c r="WBB561" s="3"/>
      <c r="WBC561" s="578"/>
      <c r="WBD561" s="3"/>
      <c r="WBE561" s="438"/>
      <c r="WBF561" s="3"/>
      <c r="WBG561" s="578"/>
      <c r="WBH561" s="3"/>
      <c r="WBI561" s="438"/>
      <c r="WBJ561" s="3"/>
      <c r="WBK561" s="578"/>
      <c r="WBL561" s="3"/>
      <c r="WBM561" s="438"/>
      <c r="WBN561" s="3"/>
      <c r="WBO561" s="578"/>
      <c r="WBP561" s="3"/>
      <c r="WBQ561" s="438"/>
      <c r="WBR561" s="3"/>
      <c r="WBS561" s="578"/>
      <c r="WBT561" s="3"/>
      <c r="WBU561" s="438"/>
      <c r="WBV561" s="3"/>
      <c r="WBW561" s="578"/>
      <c r="WBX561" s="3"/>
      <c r="WBY561" s="438"/>
      <c r="WBZ561" s="3"/>
      <c r="WCA561" s="578"/>
      <c r="WCB561" s="3"/>
      <c r="WCC561" s="438"/>
      <c r="WCD561" s="3"/>
      <c r="WCE561" s="578"/>
      <c r="WCF561" s="3"/>
      <c r="WCG561" s="438"/>
      <c r="WCH561" s="3"/>
      <c r="WCI561" s="578"/>
      <c r="WCJ561" s="3"/>
      <c r="WCK561" s="438"/>
      <c r="WCL561" s="3"/>
      <c r="WCM561" s="578"/>
      <c r="WCN561" s="3"/>
      <c r="WCO561" s="438"/>
      <c r="WCP561" s="3"/>
      <c r="WCQ561" s="578"/>
      <c r="WCR561" s="3"/>
      <c r="WCS561" s="438"/>
      <c r="WCT561" s="3"/>
      <c r="WCU561" s="578"/>
      <c r="WCV561" s="3"/>
      <c r="WCW561" s="438"/>
      <c r="WCX561" s="3"/>
      <c r="WCY561" s="578"/>
      <c r="WCZ561" s="3"/>
      <c r="WDA561" s="438"/>
      <c r="WDB561" s="3"/>
      <c r="WDC561" s="578"/>
      <c r="WDD561" s="3"/>
      <c r="WDE561" s="438"/>
      <c r="WDF561" s="3"/>
      <c r="WDG561" s="578"/>
      <c r="WDH561" s="3"/>
      <c r="WDI561" s="438"/>
      <c r="WDJ561" s="3"/>
      <c r="WDK561" s="578"/>
      <c r="WDL561" s="3"/>
      <c r="WDM561" s="438"/>
      <c r="WDN561" s="3"/>
      <c r="WDO561" s="578"/>
      <c r="WDP561" s="3"/>
      <c r="WDQ561" s="438"/>
      <c r="WDR561" s="3"/>
      <c r="WDS561" s="578"/>
      <c r="WDT561" s="3"/>
      <c r="WDU561" s="438"/>
      <c r="WDV561" s="3"/>
      <c r="WDW561" s="578"/>
      <c r="WDX561" s="3"/>
      <c r="WDY561" s="438"/>
      <c r="WDZ561" s="3"/>
      <c r="WEA561" s="578"/>
      <c r="WEB561" s="3"/>
      <c r="WEC561" s="438"/>
      <c r="WED561" s="3"/>
      <c r="WEE561" s="578"/>
      <c r="WEF561" s="3"/>
      <c r="WEG561" s="438"/>
      <c r="WEH561" s="3"/>
      <c r="WEI561" s="578"/>
      <c r="WEJ561" s="3"/>
      <c r="WEK561" s="438"/>
      <c r="WEL561" s="3"/>
      <c r="WEM561" s="578"/>
      <c r="WEN561" s="3"/>
      <c r="WEO561" s="438"/>
      <c r="WEP561" s="3"/>
      <c r="WEQ561" s="578"/>
      <c r="WER561" s="3"/>
      <c r="WES561" s="438"/>
      <c r="WET561" s="3"/>
      <c r="WEU561" s="578"/>
      <c r="WEV561" s="3"/>
      <c r="WEW561" s="438"/>
      <c r="WEX561" s="3"/>
      <c r="WEY561" s="578"/>
      <c r="WEZ561" s="3"/>
      <c r="WFA561" s="438"/>
      <c r="WFB561" s="3"/>
      <c r="WFC561" s="578"/>
      <c r="WFD561" s="3"/>
      <c r="WFE561" s="438"/>
      <c r="WFF561" s="3"/>
      <c r="WFG561" s="578"/>
      <c r="WFH561" s="3"/>
      <c r="WFI561" s="438"/>
      <c r="WFJ561" s="3"/>
      <c r="WFK561" s="578"/>
      <c r="WFL561" s="3"/>
      <c r="WFM561" s="438"/>
      <c r="WFN561" s="3"/>
      <c r="WFO561" s="578"/>
      <c r="WFP561" s="3"/>
      <c r="WFQ561" s="438"/>
      <c r="WFR561" s="3"/>
      <c r="WFS561" s="578"/>
      <c r="WFT561" s="3"/>
      <c r="WFU561" s="438"/>
      <c r="WFV561" s="3"/>
      <c r="WFW561" s="578"/>
      <c r="WFX561" s="3"/>
      <c r="WFY561" s="438"/>
      <c r="WFZ561" s="3"/>
      <c r="WGA561" s="578"/>
      <c r="WGB561" s="3"/>
      <c r="WGC561" s="438"/>
      <c r="WGD561" s="3"/>
      <c r="WGE561" s="578"/>
      <c r="WGF561" s="3"/>
      <c r="WGG561" s="438"/>
      <c r="WGH561" s="3"/>
      <c r="WGI561" s="578"/>
      <c r="WGJ561" s="3"/>
      <c r="WGK561" s="438"/>
      <c r="WGL561" s="3"/>
      <c r="WGM561" s="578"/>
      <c r="WGN561" s="3"/>
      <c r="WGO561" s="438"/>
      <c r="WGP561" s="3"/>
      <c r="WGQ561" s="578"/>
      <c r="WGR561" s="3"/>
      <c r="WGS561" s="438"/>
      <c r="WGT561" s="3"/>
      <c r="WGU561" s="578"/>
      <c r="WGV561" s="3"/>
      <c r="WGW561" s="438"/>
      <c r="WGX561" s="3"/>
      <c r="WGY561" s="578"/>
      <c r="WGZ561" s="3"/>
      <c r="WHA561" s="438"/>
      <c r="WHB561" s="3"/>
      <c r="WHC561" s="578"/>
      <c r="WHD561" s="3"/>
      <c r="WHE561" s="438"/>
      <c r="WHF561" s="3"/>
      <c r="WHG561" s="578"/>
      <c r="WHH561" s="3"/>
      <c r="WHI561" s="438"/>
      <c r="WHJ561" s="3"/>
      <c r="WHK561" s="578"/>
      <c r="WHL561" s="3"/>
      <c r="WHM561" s="438"/>
      <c r="WHN561" s="3"/>
      <c r="WHO561" s="578"/>
      <c r="WHP561" s="3"/>
      <c r="WHQ561" s="438"/>
      <c r="WHR561" s="3"/>
      <c r="WHS561" s="578"/>
      <c r="WHT561" s="3"/>
      <c r="WHU561" s="438"/>
      <c r="WHV561" s="3"/>
      <c r="WHW561" s="578"/>
      <c r="WHX561" s="3"/>
      <c r="WHY561" s="438"/>
      <c r="WHZ561" s="3"/>
      <c r="WIA561" s="578"/>
      <c r="WIB561" s="3"/>
      <c r="WIC561" s="438"/>
      <c r="WID561" s="3"/>
      <c r="WIE561" s="578"/>
      <c r="WIF561" s="3"/>
      <c r="WIG561" s="438"/>
      <c r="WIH561" s="3"/>
      <c r="WII561" s="578"/>
      <c r="WIJ561" s="3"/>
      <c r="WIK561" s="438"/>
      <c r="WIL561" s="3"/>
      <c r="WIM561" s="578"/>
      <c r="WIN561" s="3"/>
      <c r="WIO561" s="438"/>
      <c r="WIP561" s="3"/>
      <c r="WIQ561" s="578"/>
      <c r="WIR561" s="3"/>
      <c r="WIS561" s="438"/>
      <c r="WIT561" s="3"/>
      <c r="WIU561" s="578"/>
      <c r="WIV561" s="3"/>
      <c r="WIW561" s="438"/>
      <c r="WIX561" s="3"/>
      <c r="WIY561" s="578"/>
      <c r="WIZ561" s="3"/>
      <c r="WJA561" s="438"/>
      <c r="WJB561" s="3"/>
      <c r="WJC561" s="578"/>
      <c r="WJD561" s="3"/>
      <c r="WJE561" s="438"/>
      <c r="WJF561" s="3"/>
      <c r="WJG561" s="578"/>
      <c r="WJH561" s="3"/>
      <c r="WJI561" s="438"/>
      <c r="WJJ561" s="3"/>
      <c r="WJK561" s="578"/>
      <c r="WJL561" s="3"/>
      <c r="WJM561" s="438"/>
      <c r="WJN561" s="3"/>
      <c r="WJO561" s="578"/>
      <c r="WJP561" s="3"/>
      <c r="WJQ561" s="438"/>
      <c r="WJR561" s="3"/>
      <c r="WJS561" s="578"/>
      <c r="WJT561" s="3"/>
      <c r="WJU561" s="438"/>
      <c r="WJV561" s="3"/>
      <c r="WJW561" s="578"/>
      <c r="WJX561" s="3"/>
      <c r="WJY561" s="438"/>
      <c r="WJZ561" s="3"/>
      <c r="WKA561" s="578"/>
      <c r="WKB561" s="3"/>
      <c r="WKC561" s="438"/>
      <c r="WKD561" s="3"/>
      <c r="WKE561" s="578"/>
      <c r="WKF561" s="3"/>
      <c r="WKG561" s="438"/>
      <c r="WKH561" s="3"/>
      <c r="WKI561" s="578"/>
      <c r="WKJ561" s="3"/>
      <c r="WKK561" s="438"/>
      <c r="WKL561" s="3"/>
      <c r="WKM561" s="578"/>
      <c r="WKN561" s="3"/>
      <c r="WKO561" s="438"/>
      <c r="WKP561" s="3"/>
      <c r="WKQ561" s="578"/>
      <c r="WKR561" s="3"/>
      <c r="WKS561" s="438"/>
      <c r="WKT561" s="3"/>
      <c r="WKU561" s="578"/>
      <c r="WKV561" s="3"/>
      <c r="WKW561" s="438"/>
      <c r="WKX561" s="3"/>
      <c r="WKY561" s="578"/>
      <c r="WKZ561" s="3"/>
      <c r="WLA561" s="438"/>
      <c r="WLB561" s="3"/>
      <c r="WLC561" s="578"/>
      <c r="WLD561" s="3"/>
      <c r="WLE561" s="438"/>
      <c r="WLF561" s="3"/>
      <c r="WLG561" s="578"/>
      <c r="WLH561" s="3"/>
      <c r="WLI561" s="438"/>
      <c r="WLJ561" s="3"/>
      <c r="WLK561" s="578"/>
      <c r="WLL561" s="3"/>
      <c r="WLM561" s="438"/>
      <c r="WLN561" s="3"/>
      <c r="WLO561" s="578"/>
      <c r="WLP561" s="3"/>
      <c r="WLQ561" s="438"/>
      <c r="WLR561" s="3"/>
      <c r="WLS561" s="578"/>
      <c r="WLT561" s="3"/>
      <c r="WLU561" s="438"/>
      <c r="WLV561" s="3"/>
      <c r="WLW561" s="578"/>
      <c r="WLX561" s="3"/>
      <c r="WLY561" s="438"/>
      <c r="WLZ561" s="3"/>
      <c r="WMA561" s="578"/>
      <c r="WMB561" s="3"/>
      <c r="WMC561" s="438"/>
      <c r="WMD561" s="3"/>
      <c r="WME561" s="578"/>
      <c r="WMF561" s="3"/>
      <c r="WMG561" s="438"/>
      <c r="WMH561" s="3"/>
      <c r="WMI561" s="578"/>
      <c r="WMJ561" s="3"/>
      <c r="WMK561" s="438"/>
      <c r="WML561" s="3"/>
      <c r="WMM561" s="578"/>
      <c r="WMN561" s="3"/>
      <c r="WMO561" s="438"/>
      <c r="WMP561" s="3"/>
      <c r="WMQ561" s="578"/>
      <c r="WMR561" s="3"/>
      <c r="WMS561" s="438"/>
      <c r="WMT561" s="3"/>
      <c r="WMU561" s="578"/>
      <c r="WMV561" s="3"/>
      <c r="WMW561" s="438"/>
      <c r="WMX561" s="3"/>
      <c r="WMY561" s="578"/>
      <c r="WMZ561" s="3"/>
      <c r="WNA561" s="438"/>
      <c r="WNB561" s="3"/>
      <c r="WNC561" s="578"/>
      <c r="WND561" s="3"/>
      <c r="WNE561" s="438"/>
      <c r="WNF561" s="3"/>
      <c r="WNG561" s="578"/>
      <c r="WNH561" s="3"/>
      <c r="WNI561" s="438"/>
      <c r="WNJ561" s="3"/>
      <c r="WNK561" s="578"/>
      <c r="WNL561" s="3"/>
      <c r="WNM561" s="438"/>
      <c r="WNN561" s="3"/>
      <c r="WNO561" s="578"/>
      <c r="WNP561" s="3"/>
      <c r="WNQ561" s="438"/>
      <c r="WNR561" s="3"/>
      <c r="WNS561" s="578"/>
      <c r="WNT561" s="3"/>
      <c r="WNU561" s="438"/>
      <c r="WNV561" s="3"/>
      <c r="WNW561" s="578"/>
      <c r="WNX561" s="3"/>
      <c r="WNY561" s="438"/>
      <c r="WNZ561" s="3"/>
      <c r="WOA561" s="578"/>
      <c r="WOB561" s="3"/>
      <c r="WOC561" s="438"/>
      <c r="WOD561" s="3"/>
      <c r="WOE561" s="578"/>
      <c r="WOF561" s="3"/>
      <c r="WOG561" s="438"/>
      <c r="WOH561" s="3"/>
      <c r="WOI561" s="578"/>
      <c r="WOJ561" s="3"/>
      <c r="WOK561" s="438"/>
      <c r="WOL561" s="3"/>
      <c r="WOM561" s="578"/>
      <c r="WON561" s="3"/>
      <c r="WOO561" s="438"/>
      <c r="WOP561" s="3"/>
      <c r="WOQ561" s="578"/>
      <c r="WOR561" s="3"/>
      <c r="WOS561" s="438"/>
      <c r="WOT561" s="3"/>
      <c r="WOU561" s="578"/>
      <c r="WOV561" s="3"/>
      <c r="WOW561" s="438"/>
      <c r="WOX561" s="3"/>
      <c r="WOY561" s="578"/>
      <c r="WOZ561" s="3"/>
      <c r="WPA561" s="438"/>
      <c r="WPB561" s="3"/>
      <c r="WPC561" s="578"/>
      <c r="WPD561" s="3"/>
      <c r="WPE561" s="438"/>
      <c r="WPF561" s="3"/>
      <c r="WPG561" s="578"/>
      <c r="WPH561" s="3"/>
      <c r="WPI561" s="438"/>
      <c r="WPJ561" s="3"/>
      <c r="WPK561" s="578"/>
      <c r="WPL561" s="3"/>
      <c r="WPM561" s="438"/>
      <c r="WPN561" s="3"/>
      <c r="WPO561" s="578"/>
      <c r="WPP561" s="3"/>
      <c r="WPQ561" s="438"/>
      <c r="WPR561" s="3"/>
      <c r="WPS561" s="578"/>
      <c r="WPT561" s="3"/>
      <c r="WPU561" s="438"/>
      <c r="WPV561" s="3"/>
      <c r="WPW561" s="578"/>
      <c r="WPX561" s="3"/>
      <c r="WPY561" s="438"/>
      <c r="WPZ561" s="3"/>
      <c r="WQA561" s="578"/>
      <c r="WQB561" s="3"/>
      <c r="WQC561" s="438"/>
      <c r="WQD561" s="3"/>
      <c r="WQE561" s="578"/>
      <c r="WQF561" s="3"/>
      <c r="WQG561" s="438"/>
      <c r="WQH561" s="3"/>
      <c r="WQI561" s="578"/>
      <c r="WQJ561" s="3"/>
      <c r="WQK561" s="438"/>
      <c r="WQL561" s="3"/>
      <c r="WQM561" s="578"/>
      <c r="WQN561" s="3"/>
      <c r="WQO561" s="438"/>
      <c r="WQP561" s="3"/>
      <c r="WQQ561" s="578"/>
      <c r="WQR561" s="3"/>
      <c r="WQS561" s="438"/>
      <c r="WQT561" s="3"/>
      <c r="WQU561" s="578"/>
      <c r="WQV561" s="3"/>
      <c r="WQW561" s="438"/>
      <c r="WQX561" s="3"/>
      <c r="WQY561" s="578"/>
      <c r="WQZ561" s="3"/>
      <c r="WRA561" s="438"/>
      <c r="WRB561" s="3"/>
      <c r="WRC561" s="578"/>
      <c r="WRD561" s="3"/>
      <c r="WRE561" s="438"/>
      <c r="WRF561" s="3"/>
      <c r="WRG561" s="578"/>
      <c r="WRH561" s="3"/>
      <c r="WRI561" s="438"/>
      <c r="WRJ561" s="3"/>
      <c r="WRK561" s="578"/>
      <c r="WRL561" s="3"/>
      <c r="WRM561" s="438"/>
      <c r="WRN561" s="3"/>
      <c r="WRO561" s="578"/>
      <c r="WRP561" s="3"/>
      <c r="WRQ561" s="438"/>
      <c r="WRR561" s="3"/>
      <c r="WRS561" s="578"/>
      <c r="WRT561" s="3"/>
      <c r="WRU561" s="438"/>
      <c r="WRV561" s="3"/>
      <c r="WRW561" s="578"/>
      <c r="WRX561" s="3"/>
      <c r="WRY561" s="438"/>
      <c r="WRZ561" s="3"/>
      <c r="WSA561" s="578"/>
      <c r="WSB561" s="3"/>
      <c r="WSC561" s="438"/>
      <c r="WSD561" s="3"/>
      <c r="WSE561" s="578"/>
      <c r="WSF561" s="3"/>
      <c r="WSG561" s="438"/>
      <c r="WSH561" s="3"/>
      <c r="WSI561" s="578"/>
      <c r="WSJ561" s="3"/>
      <c r="WSK561" s="438"/>
      <c r="WSL561" s="3"/>
      <c r="WSM561" s="578"/>
      <c r="WSN561" s="3"/>
      <c r="WSO561" s="438"/>
      <c r="WSP561" s="3"/>
      <c r="WSQ561" s="578"/>
      <c r="WSR561" s="3"/>
      <c r="WSS561" s="438"/>
      <c r="WST561" s="3"/>
      <c r="WSU561" s="578"/>
      <c r="WSV561" s="3"/>
      <c r="WSW561" s="438"/>
      <c r="WSX561" s="3"/>
      <c r="WSY561" s="578"/>
      <c r="WSZ561" s="3"/>
      <c r="WTA561" s="438"/>
      <c r="WTB561" s="3"/>
      <c r="WTC561" s="578"/>
      <c r="WTD561" s="3"/>
      <c r="WTE561" s="438"/>
      <c r="WTF561" s="3"/>
      <c r="WTG561" s="578"/>
      <c r="WTH561" s="3"/>
      <c r="WTI561" s="438"/>
      <c r="WTJ561" s="3"/>
      <c r="WTK561" s="578"/>
      <c r="WTL561" s="3"/>
      <c r="WTM561" s="438"/>
      <c r="WTN561" s="3"/>
      <c r="WTO561" s="578"/>
      <c r="WTP561" s="3"/>
      <c r="WTQ561" s="438"/>
      <c r="WTR561" s="3"/>
      <c r="WTS561" s="578"/>
      <c r="WTT561" s="3"/>
      <c r="WTU561" s="438"/>
      <c r="WTV561" s="3"/>
      <c r="WTW561" s="578"/>
      <c r="WTX561" s="3"/>
      <c r="WTY561" s="438"/>
      <c r="WTZ561" s="3"/>
      <c r="WUA561" s="578"/>
      <c r="WUB561" s="3"/>
      <c r="WUC561" s="438"/>
      <c r="WUD561" s="3"/>
      <c r="WUE561" s="578"/>
      <c r="WUF561" s="3"/>
      <c r="WUG561" s="438"/>
      <c r="WUH561" s="3"/>
      <c r="WUI561" s="578"/>
      <c r="WUJ561" s="3"/>
      <c r="WUK561" s="438"/>
      <c r="WUL561" s="3"/>
      <c r="WUM561" s="578"/>
      <c r="WUN561" s="3"/>
      <c r="WUO561" s="438"/>
      <c r="WUP561" s="3"/>
      <c r="WUQ561" s="578"/>
      <c r="WUR561" s="3"/>
      <c r="WUS561" s="438"/>
      <c r="WUT561" s="3"/>
      <c r="WUU561" s="578"/>
      <c r="WUV561" s="3"/>
      <c r="WUW561" s="438"/>
      <c r="WUX561" s="3"/>
      <c r="WUY561" s="578"/>
      <c r="WUZ561" s="3"/>
      <c r="WVA561" s="438"/>
      <c r="WVB561" s="3"/>
      <c r="WVC561" s="578"/>
      <c r="WVD561" s="3"/>
      <c r="WVE561" s="438"/>
      <c r="WVF561" s="3"/>
      <c r="WVG561" s="578"/>
      <c r="WVH561" s="3"/>
      <c r="WVI561" s="438"/>
      <c r="WVJ561" s="3"/>
      <c r="WVK561" s="578"/>
      <c r="WVL561" s="3"/>
      <c r="WVM561" s="438"/>
      <c r="WVN561" s="3"/>
      <c r="WVO561" s="578"/>
      <c r="WVP561" s="3"/>
      <c r="WVQ561" s="438"/>
      <c r="WVR561" s="3"/>
      <c r="WVS561" s="578"/>
      <c r="WVT561" s="3"/>
      <c r="WVU561" s="438"/>
      <c r="WVV561" s="3"/>
      <c r="WVW561" s="578"/>
      <c r="WVX561" s="3"/>
      <c r="WVY561" s="438"/>
      <c r="WVZ561" s="3"/>
      <c r="WWA561" s="578"/>
      <c r="WWB561" s="3"/>
      <c r="WWC561" s="438"/>
      <c r="WWD561" s="3"/>
      <c r="WWE561" s="578"/>
      <c r="WWF561" s="3"/>
      <c r="WWG561" s="438"/>
      <c r="WWH561" s="3"/>
      <c r="WWI561" s="578"/>
      <c r="WWJ561" s="3"/>
      <c r="WWK561" s="438"/>
      <c r="WWL561" s="3"/>
      <c r="WWM561" s="578"/>
      <c r="WWN561" s="3"/>
      <c r="WWO561" s="438"/>
      <c r="WWP561" s="3"/>
      <c r="WWQ561" s="578"/>
      <c r="WWR561" s="3"/>
      <c r="WWS561" s="438"/>
      <c r="WWT561" s="3"/>
      <c r="WWU561" s="578"/>
      <c r="WWV561" s="3"/>
      <c r="WWW561" s="438"/>
      <c r="WWX561" s="3"/>
      <c r="WWY561" s="578"/>
      <c r="WWZ561" s="3"/>
      <c r="WXA561" s="438"/>
      <c r="WXB561" s="3"/>
      <c r="WXC561" s="578"/>
      <c r="WXD561" s="3"/>
      <c r="WXE561" s="438"/>
      <c r="WXF561" s="3"/>
      <c r="WXG561" s="578"/>
      <c r="WXH561" s="3"/>
      <c r="WXI561" s="438"/>
      <c r="WXJ561" s="3"/>
      <c r="WXK561" s="578"/>
      <c r="WXL561" s="3"/>
      <c r="WXM561" s="438"/>
      <c r="WXN561" s="3"/>
      <c r="WXO561" s="578"/>
      <c r="WXP561" s="3"/>
      <c r="WXQ561" s="438"/>
      <c r="WXR561" s="3"/>
      <c r="WXS561" s="578"/>
      <c r="WXT561" s="3"/>
      <c r="WXU561" s="438"/>
      <c r="WXV561" s="3"/>
      <c r="WXW561" s="578"/>
      <c r="WXX561" s="3"/>
      <c r="WXY561" s="438"/>
      <c r="WXZ561" s="3"/>
      <c r="WYA561" s="578"/>
      <c r="WYB561" s="3"/>
      <c r="WYC561" s="438"/>
      <c r="WYD561" s="3"/>
      <c r="WYE561" s="578"/>
      <c r="WYF561" s="3"/>
      <c r="WYG561" s="438"/>
      <c r="WYH561" s="3"/>
      <c r="WYI561" s="578"/>
      <c r="WYJ561" s="3"/>
      <c r="WYK561" s="438"/>
      <c r="WYL561" s="3"/>
      <c r="WYM561" s="578"/>
      <c r="WYN561" s="3"/>
      <c r="WYO561" s="438"/>
      <c r="WYP561" s="3"/>
      <c r="WYQ561" s="578"/>
      <c r="WYR561" s="3"/>
      <c r="WYS561" s="438"/>
      <c r="WYT561" s="3"/>
      <c r="WYU561" s="578"/>
      <c r="WYV561" s="3"/>
      <c r="WYW561" s="438"/>
      <c r="WYX561" s="3"/>
      <c r="WYY561" s="578"/>
      <c r="WYZ561" s="3"/>
      <c r="WZA561" s="438"/>
      <c r="WZB561" s="3"/>
      <c r="WZC561" s="578"/>
      <c r="WZD561" s="3"/>
      <c r="WZE561" s="438"/>
      <c r="WZF561" s="3"/>
      <c r="WZG561" s="578"/>
      <c r="WZH561" s="3"/>
      <c r="WZI561" s="438"/>
      <c r="WZJ561" s="3"/>
      <c r="WZK561" s="578"/>
      <c r="WZL561" s="3"/>
      <c r="WZM561" s="438"/>
      <c r="WZN561" s="3"/>
      <c r="WZO561" s="578"/>
      <c r="WZP561" s="3"/>
      <c r="WZQ561" s="438"/>
      <c r="WZR561" s="3"/>
      <c r="WZS561" s="578"/>
      <c r="WZT561" s="3"/>
      <c r="WZU561" s="438"/>
      <c r="WZV561" s="3"/>
      <c r="WZW561" s="578"/>
      <c r="WZX561" s="3"/>
      <c r="WZY561" s="438"/>
      <c r="WZZ561" s="3"/>
      <c r="XAA561" s="578"/>
      <c r="XAB561" s="3"/>
      <c r="XAC561" s="438"/>
      <c r="XAD561" s="3"/>
      <c r="XAE561" s="578"/>
      <c r="XAF561" s="3"/>
      <c r="XAG561" s="438"/>
      <c r="XAH561" s="3"/>
      <c r="XAI561" s="578"/>
      <c r="XAJ561" s="3"/>
      <c r="XAK561" s="438"/>
      <c r="XAL561" s="3"/>
      <c r="XAM561" s="578"/>
      <c r="XAN561" s="3"/>
      <c r="XAO561" s="438"/>
      <c r="XAP561" s="3"/>
      <c r="XAQ561" s="578"/>
      <c r="XAR561" s="3"/>
      <c r="XAS561" s="438"/>
      <c r="XAT561" s="3"/>
      <c r="XAU561" s="578"/>
      <c r="XAV561" s="3"/>
      <c r="XAW561" s="438"/>
      <c r="XAX561" s="3"/>
      <c r="XAY561" s="578"/>
      <c r="XAZ561" s="3"/>
      <c r="XBA561" s="438"/>
      <c r="XBB561" s="3"/>
      <c r="XBC561" s="578"/>
      <c r="XBD561" s="3"/>
      <c r="XBE561" s="438"/>
      <c r="XBF561" s="3"/>
      <c r="XBG561" s="578"/>
      <c r="XBH561" s="3"/>
      <c r="XBI561" s="438"/>
      <c r="XBJ561" s="3"/>
      <c r="XBK561" s="578"/>
      <c r="XBL561" s="3"/>
      <c r="XBM561" s="438"/>
      <c r="XBN561" s="3"/>
      <c r="XBO561" s="578"/>
      <c r="XBP561" s="3"/>
      <c r="XBQ561" s="438"/>
      <c r="XBR561" s="3"/>
      <c r="XBS561" s="578"/>
      <c r="XBT561" s="3"/>
      <c r="XBU561" s="438"/>
      <c r="XBV561" s="3"/>
      <c r="XBW561" s="578"/>
      <c r="XBX561" s="3"/>
      <c r="XBY561" s="438"/>
      <c r="XBZ561" s="3"/>
      <c r="XCA561" s="578"/>
      <c r="XCB561" s="3"/>
      <c r="XCC561" s="438"/>
      <c r="XCD561" s="3"/>
      <c r="XCE561" s="578"/>
      <c r="XCF561" s="3"/>
      <c r="XCG561" s="438"/>
      <c r="XCH561" s="3"/>
      <c r="XCI561" s="578"/>
      <c r="XCJ561" s="3"/>
      <c r="XCK561" s="438"/>
      <c r="XCL561" s="3"/>
      <c r="XCM561" s="578"/>
      <c r="XCN561" s="3"/>
      <c r="XCO561" s="438"/>
      <c r="XCP561" s="3"/>
      <c r="XCQ561" s="578"/>
      <c r="XCR561" s="3"/>
      <c r="XCS561" s="438"/>
      <c r="XCT561" s="3"/>
      <c r="XCU561" s="578"/>
      <c r="XCV561" s="3"/>
      <c r="XCW561" s="438"/>
      <c r="XCX561" s="3"/>
      <c r="XCY561" s="578"/>
      <c r="XCZ561" s="3"/>
      <c r="XDA561" s="438"/>
      <c r="XDB561" s="3"/>
      <c r="XDC561" s="578"/>
      <c r="XDD561" s="3"/>
      <c r="XDE561" s="438"/>
      <c r="XDF561" s="3"/>
      <c r="XDG561" s="578"/>
      <c r="XDH561" s="3"/>
      <c r="XDI561" s="438"/>
      <c r="XDJ561" s="3"/>
      <c r="XDK561" s="578"/>
      <c r="XDL561" s="3"/>
      <c r="XDM561" s="438"/>
      <c r="XDN561" s="3"/>
      <c r="XDO561" s="578"/>
      <c r="XDP561" s="3"/>
      <c r="XDQ561" s="438"/>
      <c r="XDR561" s="3"/>
      <c r="XDS561" s="578"/>
      <c r="XDT561" s="3"/>
      <c r="XDU561" s="438"/>
      <c r="XDV561" s="3"/>
      <c r="XDW561" s="578"/>
      <c r="XDX561" s="3"/>
      <c r="XDY561" s="438"/>
      <c r="XDZ561" s="3"/>
      <c r="XEA561" s="578"/>
      <c r="XEB561" s="3"/>
      <c r="XEC561" s="438"/>
      <c r="XED561" s="3"/>
      <c r="XEE561" s="578"/>
      <c r="XEF561" s="3"/>
      <c r="XEG561" s="438"/>
      <c r="XEH561" s="3"/>
      <c r="XEI561" s="578"/>
      <c r="XEJ561" s="3"/>
      <c r="XEK561" s="438"/>
      <c r="XEL561" s="3"/>
      <c r="XEM561" s="578"/>
      <c r="XEN561" s="3"/>
      <c r="XEO561" s="438"/>
      <c r="XEP561" s="3"/>
      <c r="XEQ561" s="578"/>
      <c r="XER561" s="3"/>
      <c r="XES561" s="438"/>
      <c r="XET561" s="3"/>
      <c r="XEU561" s="578"/>
      <c r="XEV561" s="3"/>
      <c r="XEW561" s="438"/>
      <c r="XEX561" s="3"/>
      <c r="XEY561" s="578"/>
      <c r="XEZ561" s="3"/>
      <c r="XFA561" s="438"/>
      <c r="XFB561" s="3"/>
      <c r="XFC561" s="578"/>
      <c r="XFD561" s="3"/>
    </row>
    <row r="562" spans="1:16384" x14ac:dyDescent="0.3">
      <c r="A562" s="438"/>
    </row>
    <row r="563" spans="1:16384" ht="23.25" x14ac:dyDescent="0.35">
      <c r="B563" s="391" t="s">
        <v>908</v>
      </c>
    </row>
  </sheetData>
  <mergeCells count="8">
    <mergeCell ref="A557:D557"/>
    <mergeCell ref="C6:C7"/>
    <mergeCell ref="D6:D7"/>
    <mergeCell ref="A1:D1"/>
    <mergeCell ref="A2:D2"/>
    <mergeCell ref="A3:D3"/>
    <mergeCell ref="A6:B7"/>
    <mergeCell ref="B4:C4"/>
  </mergeCells>
  <printOptions horizontalCentered="1"/>
  <pageMargins left="0.39370078740157483" right="0.39370078740157483" top="0.74803149606299213" bottom="0.74803149606299213" header="0.31496062992125984" footer="0.31496062992125984"/>
  <pageSetup scale="90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topLeftCell="A7" zoomScaleNormal="100" zoomScaleSheetLayoutView="100" workbookViewId="0">
      <selection activeCell="A4" sqref="A4:E4"/>
    </sheetView>
  </sheetViews>
  <sheetFormatPr baseColWidth="10" defaultColWidth="11.28515625" defaultRowHeight="16.5" x14ac:dyDescent="0.3"/>
  <cols>
    <col min="1" max="1" width="3.7109375" style="122" customWidth="1"/>
    <col min="2" max="2" width="35.7109375" style="104" customWidth="1"/>
    <col min="3" max="3" width="26.7109375" style="104" customWidth="1"/>
    <col min="4" max="5" width="15.7109375" style="104" customWidth="1"/>
    <col min="6" max="16384" width="11.28515625" style="104"/>
  </cols>
  <sheetData>
    <row r="1" spans="1:5" x14ac:dyDescent="0.3">
      <c r="A1" s="1279" t="s">
        <v>1152</v>
      </c>
      <c r="B1" s="1279"/>
      <c r="C1" s="1279"/>
      <c r="D1" s="1279"/>
      <c r="E1" s="326"/>
    </row>
    <row r="2" spans="1:5" x14ac:dyDescent="0.3">
      <c r="A2" s="1283" t="s">
        <v>1140</v>
      </c>
      <c r="B2" s="1283"/>
      <c r="C2" s="1283"/>
      <c r="D2" s="1283"/>
      <c r="E2" s="1283"/>
    </row>
    <row r="3" spans="1:5" x14ac:dyDescent="0.3">
      <c r="A3" s="1390" t="s">
        <v>1153</v>
      </c>
      <c r="B3" s="1390"/>
      <c r="C3" s="1390"/>
      <c r="D3" s="1390"/>
      <c r="E3" s="1390"/>
    </row>
    <row r="4" spans="1:5" x14ac:dyDescent="0.3">
      <c r="A4" s="1391" t="s">
        <v>1151</v>
      </c>
      <c r="B4" s="1391"/>
      <c r="C4" s="1391"/>
      <c r="D4" s="1391"/>
      <c r="E4" s="1391"/>
    </row>
    <row r="5" spans="1:5" x14ac:dyDescent="0.3">
      <c r="A5" s="1005"/>
      <c r="B5" s="1005"/>
      <c r="C5" s="1008" t="s">
        <v>1141</v>
      </c>
      <c r="D5" s="52"/>
      <c r="E5" s="1012"/>
    </row>
    <row r="6" spans="1:5" ht="6.75" customHeight="1" thickBot="1" x14ac:dyDescent="0.35"/>
    <row r="7" spans="1:5" s="204" customFormat="1" ht="30" customHeight="1" x14ac:dyDescent="0.25">
      <c r="A7" s="1284" t="s">
        <v>1142</v>
      </c>
      <c r="B7" s="1285"/>
      <c r="C7" s="1013" t="s">
        <v>1143</v>
      </c>
      <c r="D7" s="1006" t="s">
        <v>1144</v>
      </c>
      <c r="E7" s="1007" t="s">
        <v>1145</v>
      </c>
    </row>
    <row r="8" spans="1:5" s="204" customFormat="1" ht="30" customHeight="1" thickBot="1" x14ac:dyDescent="0.3">
      <c r="A8" s="1286"/>
      <c r="B8" s="1287"/>
      <c r="C8" s="331" t="s">
        <v>783</v>
      </c>
      <c r="D8" s="331" t="s">
        <v>784</v>
      </c>
      <c r="E8" s="332" t="s">
        <v>1146</v>
      </c>
    </row>
    <row r="9" spans="1:5" s="204" customFormat="1" ht="12.75" customHeight="1" x14ac:dyDescent="0.25">
      <c r="A9" s="1288"/>
      <c r="B9" s="1392"/>
      <c r="C9" s="1289"/>
      <c r="D9" s="1289"/>
      <c r="E9" s="1393"/>
    </row>
    <row r="10" spans="1:5" s="204" customFormat="1" ht="20.25" customHeight="1" x14ac:dyDescent="0.25">
      <c r="A10" s="333">
        <v>1</v>
      </c>
      <c r="B10" s="1014"/>
      <c r="C10" s="335"/>
      <c r="D10" s="336"/>
      <c r="E10" s="346" t="str">
        <f>IF(B10&lt;&gt;"",C10+D10,"")</f>
        <v/>
      </c>
    </row>
    <row r="11" spans="1:5" s="204" customFormat="1" ht="20.25" customHeight="1" x14ac:dyDescent="0.25">
      <c r="A11" s="333">
        <v>2</v>
      </c>
      <c r="B11" s="1014"/>
      <c r="C11" s="335"/>
      <c r="D11" s="336"/>
      <c r="E11" s="346" t="str">
        <f t="shared" ref="E11:E19" si="0">IF(B11&lt;&gt;"",C11+D11,"")</f>
        <v/>
      </c>
    </row>
    <row r="12" spans="1:5" s="204" customFormat="1" ht="20.25" customHeight="1" x14ac:dyDescent="0.25">
      <c r="A12" s="333">
        <v>3</v>
      </c>
      <c r="B12" s="1014"/>
      <c r="C12" s="335"/>
      <c r="D12" s="336"/>
      <c r="E12" s="346" t="str">
        <f t="shared" si="0"/>
        <v/>
      </c>
    </row>
    <row r="13" spans="1:5" s="204" customFormat="1" ht="20.25" customHeight="1" x14ac:dyDescent="0.25">
      <c r="A13" s="333">
        <v>4</v>
      </c>
      <c r="B13" s="1014"/>
      <c r="C13" s="335"/>
      <c r="D13" s="336"/>
      <c r="E13" s="346" t="str">
        <f t="shared" si="0"/>
        <v/>
      </c>
    </row>
    <row r="14" spans="1:5" s="204" customFormat="1" ht="20.25" customHeight="1" x14ac:dyDescent="0.25">
      <c r="A14" s="333">
        <v>5</v>
      </c>
      <c r="B14" s="1014"/>
      <c r="C14" s="335"/>
      <c r="D14" s="336"/>
      <c r="E14" s="346" t="str">
        <f t="shared" si="0"/>
        <v/>
      </c>
    </row>
    <row r="15" spans="1:5" s="204" customFormat="1" ht="20.25" customHeight="1" x14ac:dyDescent="0.25">
      <c r="A15" s="333">
        <v>6</v>
      </c>
      <c r="B15" s="1014"/>
      <c r="C15" s="335"/>
      <c r="D15" s="336"/>
      <c r="E15" s="346" t="str">
        <f t="shared" si="0"/>
        <v/>
      </c>
    </row>
    <row r="16" spans="1:5" s="204" customFormat="1" ht="20.25" customHeight="1" x14ac:dyDescent="0.25">
      <c r="A16" s="333">
        <v>7</v>
      </c>
      <c r="B16" s="1014"/>
      <c r="C16" s="335"/>
      <c r="D16" s="336"/>
      <c r="E16" s="346" t="str">
        <f t="shared" si="0"/>
        <v/>
      </c>
    </row>
    <row r="17" spans="1:7" s="204" customFormat="1" ht="20.25" customHeight="1" x14ac:dyDescent="0.25">
      <c r="A17" s="333">
        <v>8</v>
      </c>
      <c r="B17" s="1014"/>
      <c r="C17" s="335"/>
      <c r="D17" s="336"/>
      <c r="E17" s="346" t="str">
        <f t="shared" si="0"/>
        <v/>
      </c>
    </row>
    <row r="18" spans="1:7" s="204" customFormat="1" ht="20.25" customHeight="1" x14ac:dyDescent="0.25">
      <c r="A18" s="333">
        <v>9</v>
      </c>
      <c r="B18" s="1014"/>
      <c r="C18" s="335"/>
      <c r="D18" s="336"/>
      <c r="E18" s="346" t="str">
        <f t="shared" si="0"/>
        <v/>
      </c>
    </row>
    <row r="19" spans="1:7" s="204" customFormat="1" ht="20.25" customHeight="1" x14ac:dyDescent="0.25">
      <c r="A19" s="333">
        <v>10</v>
      </c>
      <c r="B19" s="1014"/>
      <c r="C19" s="335"/>
      <c r="D19" s="336"/>
      <c r="E19" s="346" t="str">
        <f t="shared" si="0"/>
        <v/>
      </c>
    </row>
    <row r="20" spans="1:7" s="204" customFormat="1" ht="20.25" customHeight="1" x14ac:dyDescent="0.25">
      <c r="A20" s="333"/>
      <c r="B20" s="1015" t="s">
        <v>1147</v>
      </c>
      <c r="C20" s="344">
        <f>SUM(C10:C19)</f>
        <v>0</v>
      </c>
      <c r="D20" s="344">
        <f>SUM(D10:D19)</f>
        <v>0</v>
      </c>
      <c r="E20" s="346">
        <f>C20+D20</f>
        <v>0</v>
      </c>
      <c r="G20" s="1016"/>
    </row>
    <row r="21" spans="1:7" s="204" customFormat="1" ht="21" customHeight="1" x14ac:dyDescent="0.25">
      <c r="A21" s="1280" t="s">
        <v>1148</v>
      </c>
      <c r="B21" s="1281"/>
      <c r="C21" s="1281"/>
      <c r="D21" s="1281"/>
      <c r="E21" s="1282"/>
    </row>
    <row r="22" spans="1:7" s="204" customFormat="1" ht="20.25" customHeight="1" x14ac:dyDescent="0.25">
      <c r="A22" s="333">
        <v>1</v>
      </c>
      <c r="B22" s="334"/>
      <c r="C22" s="335"/>
      <c r="D22" s="336"/>
      <c r="E22" s="346" t="str">
        <f>IF(B22&lt;&gt;"",C22+D22,"")</f>
        <v/>
      </c>
    </row>
    <row r="23" spans="1:7" s="204" customFormat="1" ht="20.25" customHeight="1" x14ac:dyDescent="0.25">
      <c r="A23" s="333">
        <v>2</v>
      </c>
      <c r="B23" s="334"/>
      <c r="C23" s="335"/>
      <c r="D23" s="336"/>
      <c r="E23" s="346" t="str">
        <f t="shared" ref="E23:E31" si="1">IF(B23&lt;&gt;"",C23+D23,"")</f>
        <v/>
      </c>
    </row>
    <row r="24" spans="1:7" s="204" customFormat="1" ht="20.25" customHeight="1" x14ac:dyDescent="0.25">
      <c r="A24" s="333">
        <v>3</v>
      </c>
      <c r="B24" s="334"/>
      <c r="C24" s="335"/>
      <c r="D24" s="336"/>
      <c r="E24" s="346" t="str">
        <f t="shared" si="1"/>
        <v/>
      </c>
    </row>
    <row r="25" spans="1:7" s="204" customFormat="1" ht="20.25" customHeight="1" x14ac:dyDescent="0.25">
      <c r="A25" s="333">
        <v>4</v>
      </c>
      <c r="B25" s="334"/>
      <c r="C25" s="335"/>
      <c r="D25" s="336"/>
      <c r="E25" s="346" t="str">
        <f t="shared" si="1"/>
        <v/>
      </c>
    </row>
    <row r="26" spans="1:7" s="204" customFormat="1" ht="20.25" customHeight="1" x14ac:dyDescent="0.25">
      <c r="A26" s="333">
        <v>5</v>
      </c>
      <c r="B26" s="334"/>
      <c r="C26" s="335"/>
      <c r="D26" s="336"/>
      <c r="E26" s="346" t="str">
        <f t="shared" si="1"/>
        <v/>
      </c>
    </row>
    <row r="27" spans="1:7" s="204" customFormat="1" ht="20.25" customHeight="1" x14ac:dyDescent="0.25">
      <c r="A27" s="333">
        <v>6</v>
      </c>
      <c r="B27" s="334"/>
      <c r="C27" s="335"/>
      <c r="D27" s="336"/>
      <c r="E27" s="346" t="str">
        <f t="shared" si="1"/>
        <v/>
      </c>
    </row>
    <row r="28" spans="1:7" s="204" customFormat="1" ht="20.25" customHeight="1" x14ac:dyDescent="0.25">
      <c r="A28" s="333">
        <v>7</v>
      </c>
      <c r="B28" s="334"/>
      <c r="C28" s="335"/>
      <c r="D28" s="336"/>
      <c r="E28" s="346" t="str">
        <f t="shared" si="1"/>
        <v/>
      </c>
    </row>
    <row r="29" spans="1:7" s="204" customFormat="1" ht="20.25" customHeight="1" x14ac:dyDescent="0.25">
      <c r="A29" s="333">
        <v>8</v>
      </c>
      <c r="B29" s="334"/>
      <c r="C29" s="335"/>
      <c r="D29" s="336"/>
      <c r="E29" s="346" t="str">
        <f t="shared" si="1"/>
        <v/>
      </c>
    </row>
    <row r="30" spans="1:7" s="204" customFormat="1" ht="20.25" customHeight="1" x14ac:dyDescent="0.25">
      <c r="A30" s="333">
        <v>9</v>
      </c>
      <c r="B30" s="334"/>
      <c r="C30" s="335"/>
      <c r="D30" s="336"/>
      <c r="E30" s="346" t="str">
        <f t="shared" si="1"/>
        <v/>
      </c>
    </row>
    <row r="31" spans="1:7" s="204" customFormat="1" ht="20.25" customHeight="1" x14ac:dyDescent="0.25">
      <c r="A31" s="333">
        <v>10</v>
      </c>
      <c r="B31" s="334"/>
      <c r="C31" s="335"/>
      <c r="D31" s="336"/>
      <c r="E31" s="346" t="str">
        <f t="shared" si="1"/>
        <v/>
      </c>
    </row>
    <row r="32" spans="1:7" s="340" customFormat="1" ht="22.5" customHeight="1" thickBot="1" x14ac:dyDescent="0.35">
      <c r="A32" s="333"/>
      <c r="B32" s="339" t="s">
        <v>1149</v>
      </c>
      <c r="C32" s="1017">
        <f>SUM(C22:C31)</f>
        <v>0</v>
      </c>
      <c r="D32" s="1018">
        <f>SUM(D22:D31)</f>
        <v>0</v>
      </c>
      <c r="E32" s="1019">
        <f>C32+D32</f>
        <v>0</v>
      </c>
    </row>
    <row r="33" spans="1:10" ht="30.75" customHeight="1" thickBot="1" x14ac:dyDescent="0.35">
      <c r="A33" s="341"/>
      <c r="B33" s="342" t="s">
        <v>790</v>
      </c>
      <c r="C33" s="347">
        <f>SUM(C20,C32)</f>
        <v>0</v>
      </c>
      <c r="D33" s="347">
        <f>SUM(D20,D32)</f>
        <v>0</v>
      </c>
      <c r="E33" s="348">
        <f>SUM(E20,E32)</f>
        <v>0</v>
      </c>
    </row>
    <row r="34" spans="1:10" ht="30.75" customHeight="1" x14ac:dyDescent="0.3">
      <c r="A34" s="502"/>
      <c r="B34" s="503"/>
      <c r="C34" s="504"/>
      <c r="D34" s="504"/>
      <c r="E34" s="504"/>
    </row>
    <row r="35" spans="1:10" ht="30.75" customHeight="1" x14ac:dyDescent="0.3">
      <c r="A35" s="502"/>
      <c r="B35" s="503"/>
      <c r="C35" s="504"/>
      <c r="D35" s="504"/>
      <c r="E35" s="504"/>
    </row>
    <row r="36" spans="1:10" ht="30.75" customHeight="1" x14ac:dyDescent="0.3">
      <c r="A36" s="502"/>
      <c r="B36" s="503"/>
      <c r="C36" s="504"/>
      <c r="D36" s="504"/>
      <c r="E36" s="504"/>
    </row>
    <row r="37" spans="1:10" ht="12.75" customHeight="1" x14ac:dyDescent="0.3">
      <c r="J37" s="343"/>
    </row>
    <row r="38" spans="1:10" ht="20.25" x14ac:dyDescent="0.3">
      <c r="B38" s="1020" t="s">
        <v>1150</v>
      </c>
    </row>
  </sheetData>
  <mergeCells count="7">
    <mergeCell ref="A21:E21"/>
    <mergeCell ref="A1:D1"/>
    <mergeCell ref="A2:E2"/>
    <mergeCell ref="A3:E3"/>
    <mergeCell ref="A4:E4"/>
    <mergeCell ref="A7:B8"/>
    <mergeCell ref="A9:E9"/>
  </mergeCells>
  <printOptions horizontalCentered="1"/>
  <pageMargins left="0.39370078740157483" right="0.39370078740157483" top="0.74803149606299213" bottom="0.74803149606299213" header="0.31496062992125984" footer="0.31496062992125984"/>
  <pageSetup scale="92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activeCell="I7" sqref="I7"/>
    </sheetView>
  </sheetViews>
  <sheetFormatPr baseColWidth="10"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80"/>
  <sheetViews>
    <sheetView view="pageBreakPreview" zoomScale="90" zoomScaleNormal="100" zoomScaleSheetLayoutView="90" workbookViewId="0">
      <selection activeCell="B9" sqref="B9:E15"/>
    </sheetView>
  </sheetViews>
  <sheetFormatPr baseColWidth="10" defaultColWidth="11.28515625" defaultRowHeight="16.5" x14ac:dyDescent="0.3"/>
  <cols>
    <col min="1" max="1" width="6.7109375" style="7" customWidth="1"/>
    <col min="2" max="2" width="25.7109375" style="7" customWidth="1"/>
    <col min="3" max="3" width="23.7109375" style="3" customWidth="1"/>
    <col min="4" max="4" width="23.28515625" style="3" customWidth="1"/>
    <col min="5" max="5" width="23" style="3" customWidth="1"/>
    <col min="6" max="6" width="168.85546875" style="3" customWidth="1"/>
    <col min="7" max="16384" width="11.28515625" style="3"/>
  </cols>
  <sheetData>
    <row r="1" spans="1:5" x14ac:dyDescent="0.3">
      <c r="A1" s="1380" t="str">
        <f>'CPCA-I-01'!A1:G1</f>
        <v>Universidad Tecnológica de Guaymas</v>
      </c>
      <c r="B1" s="1380"/>
      <c r="C1" s="1380"/>
      <c r="D1" s="1380"/>
      <c r="E1" s="1380"/>
    </row>
    <row r="2" spans="1:5" x14ac:dyDescent="0.3">
      <c r="A2" s="1300" t="s">
        <v>1062</v>
      </c>
      <c r="B2" s="1300"/>
      <c r="C2" s="1300"/>
      <c r="D2" s="1300"/>
      <c r="E2" s="1300"/>
    </row>
    <row r="3" spans="1:5" x14ac:dyDescent="0.3">
      <c r="A3" s="1381" t="str">
        <f>'CPCA-IV-04'!A3:D3</f>
        <v>Al 31 de diciembre de 2019</v>
      </c>
      <c r="B3" s="1381"/>
      <c r="C3" s="1381"/>
      <c r="D3" s="1381"/>
      <c r="E3" s="1381"/>
    </row>
    <row r="4" spans="1:5" x14ac:dyDescent="0.3">
      <c r="A4" s="39"/>
      <c r="B4" s="1399" t="s">
        <v>891</v>
      </c>
      <c r="C4" s="1399"/>
      <c r="D4" s="1399"/>
      <c r="E4" s="48"/>
    </row>
    <row r="5" spans="1:5" x14ac:dyDescent="0.3">
      <c r="A5" s="39"/>
      <c r="B5" s="998"/>
      <c r="C5" s="998"/>
      <c r="D5" s="998"/>
      <c r="E5" s="48"/>
    </row>
    <row r="6" spans="1:5" ht="33" customHeight="1" x14ac:dyDescent="0.3">
      <c r="A6" s="1396" t="s">
        <v>1063</v>
      </c>
      <c r="B6" s="1397"/>
      <c r="C6" s="1397"/>
      <c r="D6" s="1397"/>
      <c r="E6" s="1398"/>
    </row>
    <row r="7" spans="1:5" ht="32.25" customHeight="1" x14ac:dyDescent="0.3">
      <c r="A7" s="1394" t="s">
        <v>893</v>
      </c>
      <c r="B7" s="1394"/>
      <c r="C7" s="1394"/>
      <c r="D7" s="1394"/>
      <c r="E7" s="1395" t="s">
        <v>1061</v>
      </c>
    </row>
    <row r="8" spans="1:5" x14ac:dyDescent="0.3">
      <c r="A8" s="994"/>
      <c r="B8" s="993" t="s">
        <v>894</v>
      </c>
      <c r="C8" s="993" t="s">
        <v>895</v>
      </c>
      <c r="D8" s="993" t="s">
        <v>304</v>
      </c>
      <c r="E8" s="1395"/>
    </row>
    <row r="9" spans="1:5" s="33" customFormat="1" ht="31.5" customHeight="1" x14ac:dyDescent="0.25">
      <c r="A9" s="36">
        <v>1</v>
      </c>
      <c r="B9" s="350" t="s">
        <v>1468</v>
      </c>
      <c r="C9" s="350" t="s">
        <v>1454</v>
      </c>
      <c r="D9" s="350">
        <v>10907.31</v>
      </c>
      <c r="E9" s="350" t="s">
        <v>1469</v>
      </c>
    </row>
    <row r="10" spans="1:5" s="33" customFormat="1" ht="31.5" customHeight="1" x14ac:dyDescent="0.25">
      <c r="A10" s="36">
        <v>2</v>
      </c>
      <c r="B10" s="350" t="s">
        <v>1468</v>
      </c>
      <c r="C10" s="350" t="s">
        <v>1456</v>
      </c>
      <c r="D10" s="350">
        <v>33532.42</v>
      </c>
      <c r="E10" s="350" t="s">
        <v>1470</v>
      </c>
    </row>
    <row r="11" spans="1:5" s="33" customFormat="1" ht="31.5" customHeight="1" x14ac:dyDescent="0.25">
      <c r="A11" s="36">
        <v>3</v>
      </c>
      <c r="B11" s="350" t="s">
        <v>1458</v>
      </c>
      <c r="C11" s="350" t="s">
        <v>1459</v>
      </c>
      <c r="D11" s="350">
        <v>130865.02</v>
      </c>
      <c r="E11" s="350" t="s">
        <v>1471</v>
      </c>
    </row>
    <row r="12" spans="1:5" s="33" customFormat="1" ht="31.5" customHeight="1" x14ac:dyDescent="0.25">
      <c r="A12" s="36">
        <v>4</v>
      </c>
      <c r="B12" s="350" t="s">
        <v>1458</v>
      </c>
      <c r="C12" s="350" t="s">
        <v>1472</v>
      </c>
      <c r="D12" s="350">
        <v>0.21</v>
      </c>
      <c r="E12" s="350" t="s">
        <v>1469</v>
      </c>
    </row>
    <row r="13" spans="1:5" s="33" customFormat="1" ht="31.5" customHeight="1" x14ac:dyDescent="0.25">
      <c r="A13" s="36">
        <v>5</v>
      </c>
      <c r="B13" s="350" t="s">
        <v>1461</v>
      </c>
      <c r="C13" s="350" t="s">
        <v>1462</v>
      </c>
      <c r="D13" s="350">
        <v>3568554.29</v>
      </c>
      <c r="E13" s="350" t="s">
        <v>1473</v>
      </c>
    </row>
    <row r="14" spans="1:5" s="33" customFormat="1" ht="31.5" customHeight="1" x14ac:dyDescent="0.25">
      <c r="A14" s="36">
        <v>6</v>
      </c>
      <c r="B14" s="350" t="s">
        <v>1461</v>
      </c>
      <c r="C14" s="350" t="s">
        <v>1464</v>
      </c>
      <c r="D14" s="350">
        <v>1264047.98</v>
      </c>
      <c r="E14" s="350" t="s">
        <v>1474</v>
      </c>
    </row>
    <row r="15" spans="1:5" s="33" customFormat="1" ht="31.5" customHeight="1" x14ac:dyDescent="0.25">
      <c r="A15" s="36">
        <v>7</v>
      </c>
      <c r="B15" s="350" t="s">
        <v>1466</v>
      </c>
      <c r="C15" s="350" t="s">
        <v>1467</v>
      </c>
      <c r="D15" s="350">
        <v>37873</v>
      </c>
      <c r="E15" s="350" t="s">
        <v>1475</v>
      </c>
    </row>
    <row r="16" spans="1:5" s="33" customFormat="1" ht="31.5" customHeight="1" x14ac:dyDescent="0.25">
      <c r="A16" s="36">
        <v>8</v>
      </c>
      <c r="B16" s="350"/>
      <c r="C16" s="350"/>
      <c r="D16" s="350"/>
      <c r="E16" s="350"/>
    </row>
    <row r="17" spans="1:6" s="33" customFormat="1" ht="31.5" customHeight="1" x14ac:dyDescent="0.25">
      <c r="A17" s="36">
        <v>9</v>
      </c>
      <c r="B17" s="350"/>
      <c r="C17" s="350"/>
      <c r="D17" s="350"/>
      <c r="E17" s="350"/>
    </row>
    <row r="18" spans="1:6" s="33" customFormat="1" ht="31.5" customHeight="1" x14ac:dyDescent="0.25">
      <c r="A18" s="36">
        <v>10</v>
      </c>
      <c r="B18" s="350"/>
      <c r="C18" s="350"/>
      <c r="D18" s="350"/>
      <c r="E18" s="350"/>
    </row>
    <row r="19" spans="1:6" s="33" customFormat="1" ht="31.5" customHeight="1" x14ac:dyDescent="0.25">
      <c r="A19" s="36">
        <v>11</v>
      </c>
      <c r="B19" s="350"/>
      <c r="C19" s="350"/>
      <c r="D19" s="350"/>
      <c r="E19" s="350"/>
    </row>
    <row r="20" spans="1:6" s="33" customFormat="1" ht="31.5" customHeight="1" x14ac:dyDescent="0.25">
      <c r="A20" s="36">
        <v>12</v>
      </c>
      <c r="B20" s="350"/>
      <c r="C20" s="350"/>
      <c r="D20" s="350"/>
      <c r="E20" s="350"/>
    </row>
    <row r="21" spans="1:6" s="33" customFormat="1" ht="31.5" customHeight="1" x14ac:dyDescent="0.25">
      <c r="A21" s="36">
        <v>13</v>
      </c>
      <c r="B21" s="350"/>
      <c r="C21" s="350"/>
      <c r="D21" s="350"/>
      <c r="E21" s="350"/>
    </row>
    <row r="22" spans="1:6" s="33" customFormat="1" ht="31.5" customHeight="1" x14ac:dyDescent="0.25">
      <c r="A22" s="36">
        <v>14</v>
      </c>
      <c r="B22" s="350"/>
      <c r="C22" s="350"/>
      <c r="D22" s="350"/>
      <c r="E22" s="350"/>
    </row>
    <row r="23" spans="1:6" s="33" customFormat="1" ht="31.5" customHeight="1" x14ac:dyDescent="0.25">
      <c r="A23" s="36">
        <v>15</v>
      </c>
      <c r="B23" s="350"/>
      <c r="C23" s="350"/>
      <c r="D23" s="350"/>
      <c r="E23" s="350"/>
    </row>
    <row r="24" spans="1:6" s="33" customFormat="1" ht="31.5" customHeight="1" x14ac:dyDescent="0.25">
      <c r="A24" s="36">
        <v>16</v>
      </c>
      <c r="B24" s="350"/>
      <c r="C24" s="350"/>
      <c r="D24" s="350"/>
      <c r="E24" s="350"/>
    </row>
    <row r="25" spans="1:6" s="33" customFormat="1" ht="31.5" customHeight="1" x14ac:dyDescent="0.25">
      <c r="A25" s="36">
        <v>17</v>
      </c>
      <c r="B25" s="350"/>
      <c r="C25" s="350"/>
      <c r="D25" s="350"/>
      <c r="E25" s="350"/>
    </row>
    <row r="26" spans="1:6" s="33" customFormat="1" ht="31.5" customHeight="1" x14ac:dyDescent="0.25">
      <c r="A26" s="36">
        <v>18</v>
      </c>
      <c r="B26" s="350"/>
      <c r="C26" s="350"/>
      <c r="D26" s="350"/>
      <c r="E26" s="350"/>
    </row>
    <row r="27" spans="1:6" s="33" customFormat="1" ht="31.5" customHeight="1" x14ac:dyDescent="0.25">
      <c r="A27" s="36">
        <v>19</v>
      </c>
      <c r="B27" s="350"/>
      <c r="C27" s="350"/>
      <c r="D27" s="350"/>
      <c r="E27" s="350"/>
    </row>
    <row r="28" spans="1:6" s="33" customFormat="1" ht="31.5" customHeight="1" x14ac:dyDescent="0.25">
      <c r="A28" s="36">
        <v>20</v>
      </c>
      <c r="B28" s="350"/>
      <c r="C28" s="350"/>
      <c r="D28" s="350"/>
      <c r="E28" s="350"/>
    </row>
    <row r="29" spans="1:6" s="33" customFormat="1" ht="18.75" customHeight="1" x14ac:dyDescent="0.25">
      <c r="A29" s="995"/>
      <c r="B29" s="996"/>
      <c r="C29" s="1001" t="s">
        <v>790</v>
      </c>
      <c r="D29" s="996">
        <f>SUM(D9:D28)</f>
        <v>5045780.2300000004</v>
      </c>
      <c r="E29" s="997"/>
      <c r="F29" s="1000" t="str">
        <f>IF(D29='CPCA-I-02'!$B$10,"","VALOR INCORRECTO, DEBE SER IGUAL A LO REPORTADO EN ETCA-I-02 EN LA CUENTA a2) BANCOS/TESORERÍA")</f>
        <v/>
      </c>
    </row>
    <row r="30" spans="1:6" s="438" customFormat="1" ht="15" customHeight="1" x14ac:dyDescent="0.2">
      <c r="A30" s="1002" t="s">
        <v>81</v>
      </c>
    </row>
    <row r="31" spans="1:6" x14ac:dyDescent="0.3">
      <c r="A31" s="1002" t="s">
        <v>1068</v>
      </c>
    </row>
    <row r="32" spans="1:6" s="438" customFormat="1" ht="12.75" x14ac:dyDescent="0.2">
      <c r="A32" s="1002" t="s">
        <v>1067</v>
      </c>
    </row>
    <row r="33" spans="1:6" x14ac:dyDescent="0.3">
      <c r="A33" s="3"/>
      <c r="B33" s="3"/>
    </row>
    <row r="34" spans="1:6" ht="33" customHeight="1" x14ac:dyDescent="0.3">
      <c r="A34" s="1396" t="s">
        <v>1064</v>
      </c>
      <c r="B34" s="1397"/>
      <c r="C34" s="1397"/>
      <c r="D34" s="1397"/>
      <c r="E34" s="1398"/>
    </row>
    <row r="35" spans="1:6" ht="18" x14ac:dyDescent="0.3">
      <c r="A35" s="1394" t="s">
        <v>893</v>
      </c>
      <c r="B35" s="1394"/>
      <c r="C35" s="1394"/>
      <c r="D35" s="1394"/>
      <c r="E35" s="1395" t="s">
        <v>1061</v>
      </c>
    </row>
    <row r="36" spans="1:6" x14ac:dyDescent="0.3">
      <c r="A36" s="994"/>
      <c r="B36" s="993" t="s">
        <v>894</v>
      </c>
      <c r="C36" s="993" t="s">
        <v>895</v>
      </c>
      <c r="D36" s="993" t="s">
        <v>304</v>
      </c>
      <c r="E36" s="1395"/>
    </row>
    <row r="37" spans="1:6" x14ac:dyDescent="0.3">
      <c r="A37" s="36">
        <v>1</v>
      </c>
      <c r="B37" s="350"/>
      <c r="C37" s="350"/>
      <c r="D37" s="350"/>
      <c r="E37" s="350"/>
    </row>
    <row r="38" spans="1:6" x14ac:dyDescent="0.3">
      <c r="A38" s="36">
        <v>2</v>
      </c>
      <c r="B38" s="350"/>
      <c r="C38" s="350"/>
      <c r="D38" s="350"/>
      <c r="E38" s="350"/>
    </row>
    <row r="39" spans="1:6" x14ac:dyDescent="0.3">
      <c r="A39" s="36">
        <v>3</v>
      </c>
      <c r="B39" s="350"/>
      <c r="C39" s="350"/>
      <c r="D39" s="350"/>
      <c r="E39" s="350"/>
    </row>
    <row r="40" spans="1:6" x14ac:dyDescent="0.3">
      <c r="A40" s="36">
        <v>4</v>
      </c>
      <c r="B40" s="350"/>
      <c r="C40" s="350"/>
      <c r="D40" s="350"/>
      <c r="E40" s="350"/>
    </row>
    <row r="41" spans="1:6" x14ac:dyDescent="0.3">
      <c r="A41" s="36">
        <v>5</v>
      </c>
      <c r="B41" s="350"/>
      <c r="C41" s="350"/>
      <c r="D41" s="350"/>
      <c r="E41" s="350"/>
    </row>
    <row r="42" spans="1:6" x14ac:dyDescent="0.3">
      <c r="A42" s="36">
        <v>6</v>
      </c>
      <c r="B42" s="350"/>
      <c r="C42" s="350"/>
      <c r="D42" s="350"/>
      <c r="E42" s="350"/>
    </row>
    <row r="43" spans="1:6" x14ac:dyDescent="0.3">
      <c r="A43" s="36">
        <v>7</v>
      </c>
      <c r="B43" s="350"/>
      <c r="C43" s="350"/>
      <c r="D43" s="350"/>
      <c r="E43" s="350"/>
    </row>
    <row r="44" spans="1:6" x14ac:dyDescent="0.3">
      <c r="A44" s="36">
        <v>8</v>
      </c>
      <c r="B44" s="350"/>
      <c r="C44" s="350"/>
      <c r="D44" s="350"/>
      <c r="E44" s="350"/>
    </row>
    <row r="45" spans="1:6" x14ac:dyDescent="0.3">
      <c r="A45" s="36">
        <v>9</v>
      </c>
      <c r="B45" s="350"/>
      <c r="C45" s="350"/>
      <c r="D45" s="350"/>
      <c r="E45" s="350"/>
    </row>
    <row r="46" spans="1:6" ht="18.75" x14ac:dyDescent="0.3">
      <c r="A46" s="995"/>
      <c r="B46" s="996"/>
      <c r="C46" s="1001" t="s">
        <v>790</v>
      </c>
      <c r="D46" s="996">
        <f>SUM(D37:D45)</f>
        <v>0</v>
      </c>
      <c r="E46" s="997"/>
      <c r="F46" s="1000" t="str">
        <f>IF(D46='CPCA-I-02'!$B$12,"","VALOR INCORRECTO, DEBE SER IGUAL A LO REPORTADO EN ETCA-I-02 EN LA CUENTA a4) INVERSIONES TEMPORALES (HASTA 3 MESES)")</f>
        <v/>
      </c>
    </row>
    <row r="48" spans="1:6" ht="33.75" customHeight="1" x14ac:dyDescent="0.3">
      <c r="A48" s="1396" t="s">
        <v>1065</v>
      </c>
      <c r="B48" s="1397"/>
      <c r="C48" s="1397"/>
      <c r="D48" s="1397"/>
      <c r="E48" s="1398"/>
    </row>
    <row r="49" spans="1:6" ht="18" customHeight="1" x14ac:dyDescent="0.3">
      <c r="A49" s="1394" t="s">
        <v>893</v>
      </c>
      <c r="B49" s="1394"/>
      <c r="C49" s="1394"/>
      <c r="D49" s="1394"/>
      <c r="E49" s="1395" t="s">
        <v>1061</v>
      </c>
    </row>
    <row r="50" spans="1:6" x14ac:dyDescent="0.3">
      <c r="A50" s="994"/>
      <c r="B50" s="993" t="s">
        <v>894</v>
      </c>
      <c r="C50" s="993" t="s">
        <v>895</v>
      </c>
      <c r="D50" s="993" t="s">
        <v>304</v>
      </c>
      <c r="E50" s="1395"/>
    </row>
    <row r="51" spans="1:6" x14ac:dyDescent="0.3">
      <c r="A51" s="36">
        <v>1</v>
      </c>
      <c r="B51" s="350"/>
      <c r="C51" s="350"/>
      <c r="D51" s="350"/>
      <c r="E51" s="350"/>
    </row>
    <row r="52" spans="1:6" x14ac:dyDescent="0.3">
      <c r="A52" s="36">
        <v>2</v>
      </c>
      <c r="B52" s="350"/>
      <c r="C52" s="350"/>
      <c r="D52" s="350"/>
      <c r="E52" s="350"/>
    </row>
    <row r="53" spans="1:6" x14ac:dyDescent="0.3">
      <c r="A53" s="36">
        <v>3</v>
      </c>
      <c r="B53" s="350"/>
      <c r="C53" s="350"/>
      <c r="D53" s="350"/>
      <c r="E53" s="350"/>
    </row>
    <row r="54" spans="1:6" x14ac:dyDescent="0.3">
      <c r="A54" s="36">
        <v>4</v>
      </c>
      <c r="B54" s="350"/>
      <c r="C54" s="350"/>
      <c r="D54" s="350"/>
      <c r="E54" s="350"/>
    </row>
    <row r="55" spans="1:6" x14ac:dyDescent="0.3">
      <c r="A55" s="36">
        <v>5</v>
      </c>
      <c r="B55" s="350"/>
      <c r="C55" s="350"/>
      <c r="D55" s="350"/>
      <c r="E55" s="350"/>
    </row>
    <row r="56" spans="1:6" x14ac:dyDescent="0.3">
      <c r="A56" s="36">
        <v>6</v>
      </c>
      <c r="B56" s="350"/>
      <c r="C56" s="350"/>
      <c r="D56" s="350"/>
      <c r="E56" s="350"/>
    </row>
    <row r="57" spans="1:6" x14ac:dyDescent="0.3">
      <c r="A57" s="36">
        <v>7</v>
      </c>
      <c r="B57" s="350"/>
      <c r="C57" s="350"/>
      <c r="D57" s="350"/>
      <c r="E57" s="350"/>
    </row>
    <row r="58" spans="1:6" x14ac:dyDescent="0.3">
      <c r="A58" s="36">
        <v>8</v>
      </c>
      <c r="B58" s="350"/>
      <c r="C58" s="350"/>
      <c r="D58" s="350"/>
      <c r="E58" s="350"/>
    </row>
    <row r="59" spans="1:6" x14ac:dyDescent="0.3">
      <c r="A59" s="36">
        <v>9</v>
      </c>
      <c r="B59" s="350"/>
      <c r="C59" s="350"/>
      <c r="D59" s="350"/>
      <c r="E59" s="350"/>
    </row>
    <row r="60" spans="1:6" ht="18.75" x14ac:dyDescent="0.3">
      <c r="A60" s="995"/>
      <c r="B60" s="996"/>
      <c r="C60" s="1001" t="s">
        <v>790</v>
      </c>
      <c r="D60" s="996">
        <f>SUM(D51:D59)</f>
        <v>0</v>
      </c>
      <c r="E60" s="997"/>
      <c r="F60" s="1000" t="str">
        <f>IF(D60='CPCA-I-02'!$B$17,"","VALOR INCORRECTO, DEBE SER IGUAL A LO REPORTADO EN ETCA-I-02 EN LA CUENTA b1) INVERSIONES FINANCIERAS DE CORTO PLAZO")</f>
        <v/>
      </c>
    </row>
    <row r="62" spans="1:6" ht="33.75" customHeight="1" x14ac:dyDescent="0.3">
      <c r="A62" s="1396" t="s">
        <v>1066</v>
      </c>
      <c r="B62" s="1397"/>
      <c r="C62" s="1397"/>
      <c r="D62" s="1397"/>
      <c r="E62" s="1398"/>
    </row>
    <row r="63" spans="1:6" ht="18" x14ac:dyDescent="0.3">
      <c r="A63" s="1394" t="s">
        <v>893</v>
      </c>
      <c r="B63" s="1394"/>
      <c r="C63" s="1394"/>
      <c r="D63" s="1394"/>
      <c r="E63" s="1395" t="s">
        <v>1061</v>
      </c>
    </row>
    <row r="64" spans="1:6" x14ac:dyDescent="0.3">
      <c r="A64" s="994"/>
      <c r="B64" s="993" t="s">
        <v>894</v>
      </c>
      <c r="C64" s="993" t="s">
        <v>895</v>
      </c>
      <c r="D64" s="993" t="s">
        <v>304</v>
      </c>
      <c r="E64" s="1395"/>
    </row>
    <row r="65" spans="1:6" x14ac:dyDescent="0.3">
      <c r="A65" s="36">
        <v>1</v>
      </c>
      <c r="B65" s="350"/>
      <c r="C65" s="350"/>
      <c r="D65" s="350"/>
      <c r="E65" s="350"/>
    </row>
    <row r="66" spans="1:6" x14ac:dyDescent="0.3">
      <c r="A66" s="36">
        <v>2</v>
      </c>
      <c r="B66" s="350"/>
      <c r="C66" s="350"/>
      <c r="D66" s="350"/>
      <c r="E66" s="350"/>
    </row>
    <row r="67" spans="1:6" x14ac:dyDescent="0.3">
      <c r="A67" s="36">
        <v>3</v>
      </c>
      <c r="B67" s="350"/>
      <c r="C67" s="350"/>
      <c r="D67" s="350"/>
      <c r="E67" s="350"/>
    </row>
    <row r="68" spans="1:6" x14ac:dyDescent="0.3">
      <c r="A68" s="36">
        <v>4</v>
      </c>
      <c r="B68" s="350"/>
      <c r="C68" s="350"/>
      <c r="D68" s="350"/>
      <c r="E68" s="350"/>
    </row>
    <row r="69" spans="1:6" x14ac:dyDescent="0.3">
      <c r="A69" s="36">
        <v>5</v>
      </c>
      <c r="B69" s="350"/>
      <c r="C69" s="350"/>
      <c r="D69" s="350"/>
      <c r="E69" s="350"/>
    </row>
    <row r="70" spans="1:6" x14ac:dyDescent="0.3">
      <c r="A70" s="36">
        <v>6</v>
      </c>
      <c r="B70" s="350"/>
      <c r="C70" s="350"/>
      <c r="D70" s="350"/>
      <c r="E70" s="350"/>
    </row>
    <row r="71" spans="1:6" x14ac:dyDescent="0.3">
      <c r="A71" s="36">
        <v>7</v>
      </c>
      <c r="B71" s="350"/>
      <c r="C71" s="350"/>
      <c r="D71" s="350"/>
      <c r="E71" s="350"/>
    </row>
    <row r="72" spans="1:6" x14ac:dyDescent="0.3">
      <c r="A72" s="36">
        <v>8</v>
      </c>
      <c r="B72" s="350"/>
      <c r="C72" s="350"/>
      <c r="D72" s="350"/>
      <c r="E72" s="350"/>
    </row>
    <row r="73" spans="1:6" x14ac:dyDescent="0.3">
      <c r="A73" s="36">
        <v>9</v>
      </c>
      <c r="B73" s="350"/>
      <c r="C73" s="350"/>
      <c r="D73" s="350"/>
      <c r="E73" s="350"/>
    </row>
    <row r="74" spans="1:6" ht="18.75" x14ac:dyDescent="0.3">
      <c r="A74" s="995"/>
      <c r="B74" s="996"/>
      <c r="C74" s="1001" t="s">
        <v>790</v>
      </c>
      <c r="D74" s="996">
        <f>SUM(D65:D73)</f>
        <v>0</v>
      </c>
      <c r="E74" s="997"/>
      <c r="F74" s="1000" t="str">
        <f>IF(D74='CPCA-I-02'!$B$47,"","VALOR INCORRECTO, DEBE SER IGUAL A LO REPORTADO EN ETCA-I-02 EN LA CUENTA a) INVERSIONES FINANCIERAS A LARGO PLAZO")</f>
        <v/>
      </c>
    </row>
    <row r="75" spans="1:6" x14ac:dyDescent="0.3">
      <c r="A75" s="1002" t="s">
        <v>81</v>
      </c>
      <c r="B75" s="438"/>
      <c r="C75" s="46"/>
    </row>
    <row r="76" spans="1:6" x14ac:dyDescent="0.3">
      <c r="A76" s="1002" t="s">
        <v>1068</v>
      </c>
      <c r="B76" s="438"/>
      <c r="C76" s="46"/>
    </row>
    <row r="77" spans="1:6" x14ac:dyDescent="0.3">
      <c r="A77" s="1002" t="s">
        <v>1067</v>
      </c>
      <c r="B77" s="438"/>
      <c r="C77" s="438"/>
      <c r="D77" s="438"/>
      <c r="E77" s="438"/>
    </row>
    <row r="78" spans="1:6" x14ac:dyDescent="0.3">
      <c r="A78" s="438"/>
      <c r="B78" s="438"/>
      <c r="C78" s="438"/>
      <c r="D78" s="438"/>
      <c r="E78" s="438"/>
    </row>
    <row r="79" spans="1:6" ht="39" customHeight="1" x14ac:dyDescent="0.3">
      <c r="A79" s="999"/>
      <c r="B79" s="999"/>
      <c r="C79" s="999"/>
      <c r="D79" s="999"/>
      <c r="E79" s="999"/>
    </row>
    <row r="80" spans="1:6" ht="15.75" customHeight="1" x14ac:dyDescent="0.3">
      <c r="A80" s="999"/>
      <c r="B80" s="999"/>
      <c r="C80" s="999"/>
      <c r="D80" s="999"/>
      <c r="E80" s="999"/>
    </row>
  </sheetData>
  <mergeCells count="16">
    <mergeCell ref="A1:E1"/>
    <mergeCell ref="A2:E2"/>
    <mergeCell ref="A3:E3"/>
    <mergeCell ref="A7:D7"/>
    <mergeCell ref="E7:E8"/>
    <mergeCell ref="B4:D4"/>
    <mergeCell ref="A35:D35"/>
    <mergeCell ref="A6:E6"/>
    <mergeCell ref="A34:E34"/>
    <mergeCell ref="E35:E36"/>
    <mergeCell ref="A48:E48"/>
    <mergeCell ref="A49:D49"/>
    <mergeCell ref="E49:E50"/>
    <mergeCell ref="A62:E62"/>
    <mergeCell ref="A63:D63"/>
    <mergeCell ref="E63:E64"/>
  </mergeCells>
  <printOptions horizontalCentered="1"/>
  <pageMargins left="0.39370078740157483" right="0.39370078740157483" top="0.74803149606299213" bottom="0.74803149606299213" header="0.31496062992125984" footer="0.31496062992125984"/>
  <pageSetup scale="80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0"/>
  <sheetViews>
    <sheetView workbookViewId="0">
      <selection activeCell="D10" sqref="D10"/>
    </sheetView>
  </sheetViews>
  <sheetFormatPr baseColWidth="10" defaultRowHeight="15" x14ac:dyDescent="0.25"/>
  <cols>
    <col min="1" max="1" width="15.7109375" customWidth="1"/>
    <col min="2" max="4" width="4.5703125" customWidth="1"/>
    <col min="5" max="5" width="13" customWidth="1"/>
    <col min="6" max="6" width="7.7109375" customWidth="1"/>
    <col min="7" max="8" width="6.42578125" customWidth="1"/>
    <col min="9" max="9" width="12" customWidth="1"/>
    <col min="10" max="10" width="6" customWidth="1"/>
    <col min="11" max="12" width="6.42578125" customWidth="1"/>
    <col min="13" max="13" width="7.85546875" customWidth="1"/>
    <col min="14" max="14" width="8.85546875" customWidth="1"/>
    <col min="15" max="15" width="7.5703125" customWidth="1"/>
    <col min="16" max="22" width="16.28515625" customWidth="1"/>
  </cols>
  <sheetData>
    <row r="1" spans="1:22" ht="24.75" customHeight="1" x14ac:dyDescent="0.25">
      <c r="A1" s="992" t="s">
        <v>1060</v>
      </c>
      <c r="B1" s="1400" t="s">
        <v>1059</v>
      </c>
      <c r="C1" s="1401"/>
      <c r="D1" s="1401"/>
      <c r="E1" s="1401"/>
      <c r="F1" s="1401"/>
      <c r="G1" s="1401"/>
      <c r="H1" s="1402"/>
      <c r="I1" s="1403" t="s">
        <v>1058</v>
      </c>
      <c r="J1" s="1404"/>
      <c r="K1" s="1400" t="s">
        <v>1057</v>
      </c>
      <c r="L1" s="1401"/>
      <c r="M1" s="1401"/>
      <c r="N1" s="1401"/>
      <c r="O1" s="1402"/>
      <c r="P1" s="1400" t="s">
        <v>1056</v>
      </c>
      <c r="Q1" s="1401"/>
      <c r="R1" s="1401"/>
      <c r="S1" s="1401"/>
      <c r="T1" s="1401"/>
      <c r="U1" s="1401"/>
      <c r="V1" s="1402"/>
    </row>
    <row r="2" spans="1:22" ht="168" customHeight="1" thickBot="1" x14ac:dyDescent="0.3">
      <c r="A2" s="991" t="s">
        <v>1055</v>
      </c>
      <c r="B2" s="990" t="s">
        <v>1054</v>
      </c>
      <c r="C2" s="989" t="s">
        <v>1053</v>
      </c>
      <c r="D2" s="989" t="s">
        <v>1052</v>
      </c>
      <c r="E2" s="988" t="s">
        <v>1051</v>
      </c>
      <c r="F2" s="987" t="s">
        <v>1050</v>
      </c>
      <c r="G2" s="987" t="s">
        <v>1049</v>
      </c>
      <c r="H2" s="987" t="s">
        <v>1048</v>
      </c>
      <c r="I2" s="986" t="s">
        <v>1047</v>
      </c>
      <c r="J2" s="985" t="s">
        <v>1046</v>
      </c>
      <c r="K2" s="984" t="s">
        <v>1045</v>
      </c>
      <c r="L2" s="983" t="s">
        <v>1044</v>
      </c>
      <c r="M2" s="983" t="s">
        <v>1043</v>
      </c>
      <c r="N2" s="983" t="s">
        <v>1042</v>
      </c>
      <c r="O2" s="982" t="s">
        <v>1041</v>
      </c>
      <c r="P2" s="981" t="s">
        <v>1040</v>
      </c>
      <c r="Q2" s="980" t="s">
        <v>1039</v>
      </c>
      <c r="R2" s="980" t="s">
        <v>1038</v>
      </c>
      <c r="S2" s="979" t="s">
        <v>1037</v>
      </c>
      <c r="T2" s="979" t="s">
        <v>1036</v>
      </c>
      <c r="U2" s="979" t="s">
        <v>1035</v>
      </c>
      <c r="V2" s="978" t="s">
        <v>1034</v>
      </c>
    </row>
    <row r="3" spans="1:22" ht="15.75" thickBot="1" x14ac:dyDescent="0.3">
      <c r="A3" s="977">
        <v>10</v>
      </c>
      <c r="B3" s="977">
        <v>1</v>
      </c>
      <c r="C3" s="977">
        <v>1</v>
      </c>
      <c r="D3" s="977">
        <v>2</v>
      </c>
      <c r="E3" s="977">
        <v>7</v>
      </c>
      <c r="F3" s="977">
        <v>3</v>
      </c>
      <c r="G3" s="977">
        <v>1</v>
      </c>
      <c r="H3" s="977">
        <v>1</v>
      </c>
      <c r="I3" s="977">
        <v>5</v>
      </c>
      <c r="J3" s="977">
        <v>1</v>
      </c>
      <c r="K3" s="977">
        <v>2</v>
      </c>
      <c r="L3" s="977">
        <v>1</v>
      </c>
      <c r="M3" s="976">
        <v>1</v>
      </c>
      <c r="N3" s="976">
        <v>2</v>
      </c>
      <c r="O3" s="976">
        <v>2</v>
      </c>
      <c r="P3" s="976"/>
      <c r="Q3" s="976"/>
      <c r="R3" s="976"/>
      <c r="S3" s="976"/>
      <c r="T3" s="976"/>
      <c r="U3" s="976"/>
      <c r="V3" s="976"/>
    </row>
    <row r="9" spans="1:22" x14ac:dyDescent="0.25">
      <c r="D9" s="1003" t="s">
        <v>1082</v>
      </c>
    </row>
    <row r="10" spans="1:22" x14ac:dyDescent="0.25">
      <c r="D10" s="1003" t="s">
        <v>1081</v>
      </c>
    </row>
  </sheetData>
  <mergeCells count="4">
    <mergeCell ref="B1:H1"/>
    <mergeCell ref="I1:J1"/>
    <mergeCell ref="K1:O1"/>
    <mergeCell ref="P1:V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43</vt:i4>
      </vt:variant>
    </vt:vector>
  </HeadingPairs>
  <TitlesOfParts>
    <vt:vector size="85" baseType="lpstr">
      <vt:lpstr>Lista  FORMATOS  </vt:lpstr>
      <vt:lpstr>CPCA-I-01</vt:lpstr>
      <vt:lpstr>CPCA-I-02</vt:lpstr>
      <vt:lpstr>CPCA-I-03</vt:lpstr>
      <vt:lpstr>CPCA-I-04</vt:lpstr>
      <vt:lpstr>CPCA-I-05</vt:lpstr>
      <vt:lpstr>CPCA-I-06</vt:lpstr>
      <vt:lpstr>CPCA-I-07</vt:lpstr>
      <vt:lpstr>CPCA-I-08</vt:lpstr>
      <vt:lpstr>CPCA-I-09</vt:lpstr>
      <vt:lpstr>CPCA-I-10</vt:lpstr>
      <vt:lpstr>CPCA-I-11</vt:lpstr>
      <vt:lpstr>CPCA-I-12 (NOTAS)</vt:lpstr>
      <vt:lpstr>CPCA-II-01</vt:lpstr>
      <vt:lpstr>CPCA-II-02</vt:lpstr>
      <vt:lpstr>CPCA-II-03</vt:lpstr>
      <vt:lpstr>CPCA II-04</vt:lpstr>
      <vt:lpstr>CPCA-II-05</vt:lpstr>
      <vt:lpstr>CPCA-II-06</vt:lpstr>
      <vt:lpstr>CPCA-II-07</vt:lpstr>
      <vt:lpstr>CPCA-II-08</vt:lpstr>
      <vt:lpstr>CPCA-II-09</vt:lpstr>
      <vt:lpstr>CPCA-II-10</vt:lpstr>
      <vt:lpstr>CPCA-II-11</vt:lpstr>
      <vt:lpstr>CPCA-II-12</vt:lpstr>
      <vt:lpstr>CPCA-II-13</vt:lpstr>
      <vt:lpstr>CPCA-II-14</vt:lpstr>
      <vt:lpstr>CPCA-II-15</vt:lpstr>
      <vt:lpstr>CPCA-II-16</vt:lpstr>
      <vt:lpstr>CPCA-II-17</vt:lpstr>
      <vt:lpstr>CPCA-III-01</vt:lpstr>
      <vt:lpstr>CPCA-III-03</vt:lpstr>
      <vt:lpstr>CPCA-III-04</vt:lpstr>
      <vt:lpstr>CPCA-III-05</vt:lpstr>
      <vt:lpstr>CPCA-IV-01</vt:lpstr>
      <vt:lpstr>CPCA-IV-02</vt:lpstr>
      <vt:lpstr>CPCA-IV-03</vt:lpstr>
      <vt:lpstr>CPCA-IV-04</vt:lpstr>
      <vt:lpstr>CPCA-IV-05</vt:lpstr>
      <vt:lpstr>ANEXO A</vt:lpstr>
      <vt:lpstr>ANEXO B</vt:lpstr>
      <vt:lpstr>ANEXO C</vt:lpstr>
      <vt:lpstr>'ANEXO B'!Área_de_impresión</vt:lpstr>
      <vt:lpstr>'CPCA-I-01'!Área_de_impresión</vt:lpstr>
      <vt:lpstr>'CPCA-I-02'!Área_de_impresión</vt:lpstr>
      <vt:lpstr>'CPCA-I-03'!Área_de_impresión</vt:lpstr>
      <vt:lpstr>'CPCA-I-04'!Área_de_impresión</vt:lpstr>
      <vt:lpstr>'CPCA-I-06'!Área_de_impresión</vt:lpstr>
      <vt:lpstr>'CPCA-I-07'!Área_de_impresión</vt:lpstr>
      <vt:lpstr>'CPCA-I-08'!Área_de_impresión</vt:lpstr>
      <vt:lpstr>'CPCA-I-09'!Área_de_impresión</vt:lpstr>
      <vt:lpstr>'CPCA-I-11'!Área_de_impresión</vt:lpstr>
      <vt:lpstr>'CPCA-I-12 (NOTAS)'!Área_de_impresión</vt:lpstr>
      <vt:lpstr>'CPCA-II-01'!Área_de_impresión</vt:lpstr>
      <vt:lpstr>'CPCA-II-02'!Área_de_impresión</vt:lpstr>
      <vt:lpstr>'CPCA-II-03'!Área_de_impresión</vt:lpstr>
      <vt:lpstr>'CPCA-II-05'!Área_de_impresión</vt:lpstr>
      <vt:lpstr>'CPCA-II-06'!Área_de_impresión</vt:lpstr>
      <vt:lpstr>'CPCA-II-07'!Área_de_impresión</vt:lpstr>
      <vt:lpstr>'CPCA-II-08'!Área_de_impresión</vt:lpstr>
      <vt:lpstr>'CPCA-II-09'!Área_de_impresión</vt:lpstr>
      <vt:lpstr>'CPCA-II-10'!Área_de_impresión</vt:lpstr>
      <vt:lpstr>'CPCA-II-11'!Área_de_impresión</vt:lpstr>
      <vt:lpstr>'CPCA-II-12'!Área_de_impresión</vt:lpstr>
      <vt:lpstr>'CPCA-II-13'!Área_de_impresión</vt:lpstr>
      <vt:lpstr>'CPCA-II-14'!Área_de_impresión</vt:lpstr>
      <vt:lpstr>'CPCA-II-15'!Área_de_impresión</vt:lpstr>
      <vt:lpstr>'CPCA-II-16'!Área_de_impresión</vt:lpstr>
      <vt:lpstr>'CPCA-II-17'!Área_de_impresión</vt:lpstr>
      <vt:lpstr>'CPCA-III-01'!Área_de_impresión</vt:lpstr>
      <vt:lpstr>'CPCA-III-03'!Área_de_impresión</vt:lpstr>
      <vt:lpstr>'CPCA-IV-01'!Área_de_impresión</vt:lpstr>
      <vt:lpstr>'CPCA-IV-02'!Área_de_impresión</vt:lpstr>
      <vt:lpstr>'CPCA-IV-03'!Área_de_impresión</vt:lpstr>
      <vt:lpstr>'CPCA-IV-04'!Área_de_impresión</vt:lpstr>
      <vt:lpstr>'CPCA-IV-05'!Área_de_impresión</vt:lpstr>
      <vt:lpstr>'Lista  FORMATOS  '!Área_de_impresión</vt:lpstr>
      <vt:lpstr>'CPCA-I-02'!Títulos_a_imprimir</vt:lpstr>
      <vt:lpstr>'CPCA-I-03'!Títulos_a_imprimir</vt:lpstr>
      <vt:lpstr>'CPCA-II-02'!Títulos_a_imprimir</vt:lpstr>
      <vt:lpstr>'CPCA-II-05'!Títulos_a_imprimir</vt:lpstr>
      <vt:lpstr>'CPCA-II-12'!Títulos_a_imprimir</vt:lpstr>
      <vt:lpstr>'CPCA-II-13'!Títulos_a_imprimir</vt:lpstr>
      <vt:lpstr>'CPCA-III-04'!Títulos_a_imprimir</vt:lpstr>
      <vt:lpstr>'CPCA-III-05'!Títulos_a_imprimir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Usuario</cp:lastModifiedBy>
  <cp:revision/>
  <cp:lastPrinted>2019-12-11T18:34:26Z</cp:lastPrinted>
  <dcterms:created xsi:type="dcterms:W3CDTF">2014-03-28T01:13:38Z</dcterms:created>
  <dcterms:modified xsi:type="dcterms:W3CDTF">2020-02-28T22:39:55Z</dcterms:modified>
</cp:coreProperties>
</file>